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7afa1ad1bce6ee1/Documentos/Blogs/EF/"/>
    </mc:Choice>
  </mc:AlternateContent>
  <xr:revisionPtr revIDLastSave="0" documentId="8_{186D0456-CBAB-45B2-B46B-9576439272E7}" xr6:coauthVersionLast="47" xr6:coauthVersionMax="47" xr10:uidLastSave="{00000000-0000-0000-0000-000000000000}"/>
  <bookViews>
    <workbookView xWindow="-98" yWindow="-98" windowWidth="21795" windowHeight="12975" xr2:uid="{6B845718-F720-484B-BC3B-2B86D8B27AFD}"/>
  </bookViews>
  <sheets>
    <sheet name="Trimestral" sheetId="2" r:id="rId1"/>
    <sheet name="Exemplo" sheetId="3" r:id="rId2"/>
    <sheet name="Folha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9" i="3" s="1"/>
  <c r="D11" i="3"/>
  <c r="C12" i="3"/>
  <c r="E4" i="2"/>
  <c r="H11" i="2"/>
  <c r="E11" i="2" s="1"/>
  <c r="H12" i="2"/>
  <c r="H13" i="2"/>
  <c r="H14" i="2"/>
  <c r="J14" i="2"/>
  <c r="H15" i="2"/>
  <c r="H16" i="2"/>
  <c r="H17" i="2"/>
  <c r="H18" i="2"/>
  <c r="J18" i="2"/>
  <c r="H19" i="2"/>
  <c r="H20" i="2"/>
  <c r="H21" i="2"/>
  <c r="J21" i="2" s="1"/>
  <c r="H22" i="2"/>
  <c r="J22" i="2"/>
  <c r="H23" i="2"/>
  <c r="H24" i="2"/>
  <c r="H25" i="2"/>
  <c r="J25" i="2" s="1"/>
  <c r="H26" i="2"/>
  <c r="J26" i="2"/>
  <c r="H27" i="2"/>
  <c r="H28" i="2"/>
  <c r="J28" i="2" s="1"/>
  <c r="H29" i="2"/>
  <c r="J29" i="2" s="1"/>
  <c r="H30" i="2"/>
  <c r="H31" i="2"/>
  <c r="H32" i="2"/>
  <c r="J32" i="2" s="1"/>
  <c r="H33" i="2"/>
  <c r="J33" i="2" s="1"/>
  <c r="H34" i="2"/>
  <c r="H35" i="2"/>
  <c r="H36" i="2"/>
  <c r="J36" i="2" s="1"/>
  <c r="H37" i="2"/>
  <c r="H38" i="2"/>
  <c r="H39" i="2"/>
  <c r="H40" i="2"/>
  <c r="J40" i="2" s="1"/>
  <c r="H41" i="2"/>
  <c r="H42" i="2"/>
  <c r="H43" i="2"/>
  <c r="H44" i="2"/>
  <c r="H45" i="2"/>
  <c r="H46" i="2"/>
  <c r="J46" i="2"/>
  <c r="H47" i="2"/>
  <c r="H48" i="2"/>
  <c r="H49" i="2"/>
  <c r="H50" i="2"/>
  <c r="J50" i="2"/>
  <c r="H51" i="2"/>
  <c r="H52" i="2"/>
  <c r="H53" i="2"/>
  <c r="J53" i="2" s="1"/>
  <c r="H54" i="2"/>
  <c r="J54" i="2"/>
  <c r="H55" i="2"/>
  <c r="H56" i="2"/>
  <c r="H57" i="2"/>
  <c r="J57" i="2" s="1"/>
  <c r="H58" i="2"/>
  <c r="H59" i="2"/>
  <c r="H60" i="2"/>
  <c r="J60" i="2" s="1"/>
  <c r="H61" i="2"/>
  <c r="H62" i="2"/>
  <c r="H63" i="2"/>
  <c r="H64" i="2"/>
  <c r="H65" i="2"/>
  <c r="H66" i="2"/>
  <c r="J66" i="2"/>
  <c r="H67" i="2"/>
  <c r="H68" i="2"/>
  <c r="H69" i="2"/>
  <c r="J69" i="2" s="1"/>
  <c r="H70" i="2"/>
  <c r="J70" i="2" s="1"/>
  <c r="J11" i="2" l="1"/>
  <c r="L11" i="2" s="1"/>
  <c r="K11" i="2" s="1"/>
  <c r="J23" i="2"/>
  <c r="J39" i="2"/>
  <c r="J43" i="2"/>
  <c r="J47" i="2"/>
  <c r="J51" i="2"/>
  <c r="J55" i="2"/>
  <c r="J59" i="2"/>
  <c r="J63" i="2"/>
  <c r="J19" i="2"/>
  <c r="J27" i="2"/>
  <c r="J15" i="2"/>
  <c r="J31" i="2"/>
  <c r="J35" i="2"/>
  <c r="J67" i="2"/>
  <c r="J68" i="2"/>
  <c r="J65" i="2"/>
  <c r="J56" i="2"/>
  <c r="J49" i="2"/>
  <c r="J42" i="2"/>
  <c r="J24" i="2"/>
  <c r="J17" i="2"/>
  <c r="J62" i="2"/>
  <c r="J52" i="2"/>
  <c r="J45" i="2"/>
  <c r="J38" i="2"/>
  <c r="J20" i="2"/>
  <c r="J13" i="2"/>
  <c r="J48" i="2"/>
  <c r="J41" i="2"/>
  <c r="J34" i="2"/>
  <c r="J16" i="2"/>
  <c r="J64" i="2"/>
  <c r="J61" i="2"/>
  <c r="J58" i="2"/>
  <c r="J44" i="2"/>
  <c r="J37" i="2"/>
  <c r="J30" i="2"/>
  <c r="J12" i="2"/>
  <c r="F9" i="3"/>
  <c r="E10" i="3" s="1"/>
  <c r="F10" i="3" l="1"/>
  <c r="E11" i="3"/>
  <c r="D11" i="2"/>
  <c r="L12" i="2"/>
  <c r="K12" i="2" s="1"/>
  <c r="L13" i="2" l="1"/>
  <c r="K13" i="2" s="1"/>
  <c r="D12" i="2"/>
  <c r="E12" i="2" s="1"/>
  <c r="F11" i="3"/>
  <c r="E12" i="3" s="1"/>
  <c r="E14" i="3" s="1"/>
  <c r="L14" i="2" l="1"/>
  <c r="D13" i="2"/>
  <c r="E13" i="2" s="1"/>
  <c r="K14" i="2"/>
  <c r="D14" i="2" l="1"/>
  <c r="E14" i="2" s="1"/>
  <c r="L15" i="2"/>
  <c r="K15" i="2" s="1"/>
  <c r="L16" i="2" l="1"/>
  <c r="D15" i="2"/>
  <c r="E15" i="2" s="1"/>
  <c r="K16" i="2"/>
  <c r="L17" i="2" l="1"/>
  <c r="K17" i="2" s="1"/>
  <c r="D16" i="2"/>
  <c r="E16" i="2" s="1"/>
  <c r="L18" i="2" l="1"/>
  <c r="D17" i="2"/>
  <c r="E17" i="2" s="1"/>
  <c r="K18" i="2"/>
  <c r="D18" i="2" l="1"/>
  <c r="E18" i="2" s="1"/>
  <c r="L19" i="2"/>
  <c r="K19" i="2" s="1"/>
  <c r="L20" i="2" l="1"/>
  <c r="D19" i="2"/>
  <c r="E19" i="2" s="1"/>
  <c r="K20" i="2"/>
  <c r="L21" i="2" l="1"/>
  <c r="K21" i="2" s="1"/>
  <c r="D20" i="2"/>
  <c r="E20" i="2" s="1"/>
  <c r="L22" i="2" l="1"/>
  <c r="D21" i="2"/>
  <c r="E21" i="2" s="1"/>
  <c r="K22" i="2"/>
  <c r="D22" i="2" l="1"/>
  <c r="E22" i="2" s="1"/>
  <c r="L23" i="2"/>
  <c r="K23" i="2" s="1"/>
  <c r="D23" i="2" l="1"/>
  <c r="E23" i="2" s="1"/>
  <c r="L24" i="2"/>
  <c r="K24" i="2" s="1"/>
  <c r="L25" i="2" l="1"/>
  <c r="K25" i="2" s="1"/>
  <c r="D24" i="2"/>
  <c r="E24" i="2" s="1"/>
  <c r="L26" i="2" l="1"/>
  <c r="D25" i="2"/>
  <c r="E25" i="2" s="1"/>
  <c r="K26" i="2"/>
  <c r="D26" i="2" l="1"/>
  <c r="E26" i="2" s="1"/>
  <c r="L27" i="2"/>
  <c r="K27" i="2" s="1"/>
  <c r="D27" i="2" l="1"/>
  <c r="E27" i="2" s="1"/>
  <c r="L28" i="2"/>
  <c r="K28" i="2" s="1"/>
  <c r="L29" i="2" l="1"/>
  <c r="K29" i="2" s="1"/>
  <c r="D28" i="2"/>
  <c r="E28" i="2" s="1"/>
  <c r="L30" i="2" l="1"/>
  <c r="D29" i="2"/>
  <c r="E29" i="2" s="1"/>
  <c r="K30" i="2"/>
  <c r="D30" i="2" l="1"/>
  <c r="E30" i="2" s="1"/>
  <c r="L31" i="2"/>
  <c r="K31" i="2" s="1"/>
  <c r="D31" i="2" l="1"/>
  <c r="E31" i="2" s="1"/>
  <c r="L32" i="2"/>
  <c r="K32" i="2"/>
  <c r="L33" i="2" l="1"/>
  <c r="K33" i="2" s="1"/>
  <c r="D32" i="2"/>
  <c r="E32" i="2" s="1"/>
  <c r="L34" i="2" l="1"/>
  <c r="D33" i="2"/>
  <c r="E33" i="2" s="1"/>
  <c r="K34" i="2"/>
  <c r="D34" i="2" l="1"/>
  <c r="E34" i="2" s="1"/>
  <c r="L35" i="2"/>
  <c r="K35" i="2" s="1"/>
  <c r="L36" i="2" l="1"/>
  <c r="K36" i="2" s="1"/>
  <c r="D35" i="2"/>
  <c r="E35" i="2" s="1"/>
  <c r="L37" i="2" l="1"/>
  <c r="K37" i="2" s="1"/>
  <c r="D36" i="2"/>
  <c r="E36" i="2" s="1"/>
  <c r="L38" i="2" l="1"/>
  <c r="D37" i="2"/>
  <c r="E37" i="2" s="1"/>
  <c r="K38" i="2"/>
  <c r="D38" i="2" l="1"/>
  <c r="E38" i="2" s="1"/>
  <c r="L39" i="2"/>
  <c r="K39" i="2" s="1"/>
  <c r="D39" i="2" l="1"/>
  <c r="E39" i="2" s="1"/>
  <c r="L40" i="2"/>
  <c r="K40" i="2" s="1"/>
  <c r="L41" i="2" l="1"/>
  <c r="K41" i="2" s="1"/>
  <c r="D40" i="2"/>
  <c r="E40" i="2" s="1"/>
  <c r="L42" i="2" l="1"/>
  <c r="D41" i="2"/>
  <c r="E41" i="2" s="1"/>
  <c r="K42" i="2"/>
  <c r="D42" i="2" l="1"/>
  <c r="E42" i="2" s="1"/>
  <c r="L43" i="2"/>
  <c r="K43" i="2" s="1"/>
  <c r="D43" i="2" l="1"/>
  <c r="E43" i="2" s="1"/>
  <c r="L44" i="2"/>
  <c r="K44" i="2" s="1"/>
  <c r="L45" i="2" l="1"/>
  <c r="K45" i="2" s="1"/>
  <c r="D44" i="2"/>
  <c r="E44" i="2" s="1"/>
  <c r="L46" i="2" l="1"/>
  <c r="D45" i="2"/>
  <c r="E45" i="2" s="1"/>
  <c r="K46" i="2"/>
  <c r="D46" i="2" l="1"/>
  <c r="E46" i="2" s="1"/>
  <c r="L47" i="2"/>
  <c r="K47" i="2" s="1"/>
  <c r="D47" i="2" l="1"/>
  <c r="E47" i="2" s="1"/>
  <c r="L48" i="2"/>
  <c r="K48" i="2" s="1"/>
  <c r="L49" i="2" l="1"/>
  <c r="K49" i="2" s="1"/>
  <c r="D48" i="2"/>
  <c r="E48" i="2" s="1"/>
  <c r="L50" i="2" l="1"/>
  <c r="D49" i="2"/>
  <c r="E49" i="2" s="1"/>
  <c r="K50" i="2"/>
  <c r="D50" i="2" l="1"/>
  <c r="E50" i="2" s="1"/>
  <c r="L51" i="2"/>
  <c r="K51" i="2" s="1"/>
  <c r="D51" i="2" l="1"/>
  <c r="E51" i="2" s="1"/>
  <c r="L52" i="2"/>
  <c r="K52" i="2" s="1"/>
  <c r="L53" i="2" l="1"/>
  <c r="K53" i="2" s="1"/>
  <c r="D52" i="2"/>
  <c r="E52" i="2" s="1"/>
  <c r="L54" i="2" l="1"/>
  <c r="D53" i="2"/>
  <c r="E53" i="2" s="1"/>
  <c r="K54" i="2"/>
  <c r="D54" i="2" l="1"/>
  <c r="E54" i="2" s="1"/>
  <c r="L55" i="2"/>
  <c r="K55" i="2" s="1"/>
  <c r="D55" i="2" l="1"/>
  <c r="E55" i="2" s="1"/>
  <c r="L56" i="2"/>
  <c r="K56" i="2" s="1"/>
  <c r="L57" i="2" l="1"/>
  <c r="K57" i="2" s="1"/>
  <c r="D56" i="2"/>
  <c r="E56" i="2" s="1"/>
  <c r="L58" i="2" l="1"/>
  <c r="K58" i="2"/>
  <c r="D57" i="2"/>
  <c r="E57" i="2" s="1"/>
  <c r="D58" i="2" l="1"/>
  <c r="E58" i="2" s="1"/>
  <c r="L59" i="2"/>
  <c r="K59" i="2" s="1"/>
  <c r="D59" i="2" l="1"/>
  <c r="E59" i="2" s="1"/>
  <c r="L60" i="2"/>
  <c r="K60" i="2" s="1"/>
  <c r="L61" i="2" l="1"/>
  <c r="K61" i="2" s="1"/>
  <c r="D60" i="2"/>
  <c r="E60" i="2" s="1"/>
  <c r="L62" i="2" l="1"/>
  <c r="K62" i="2"/>
  <c r="D61" i="2"/>
  <c r="E61" i="2" s="1"/>
  <c r="D62" i="2" l="1"/>
  <c r="E62" i="2" s="1"/>
  <c r="L63" i="2"/>
  <c r="K63" i="2" s="1"/>
  <c r="D63" i="2" l="1"/>
  <c r="E63" i="2" s="1"/>
  <c r="L64" i="2"/>
  <c r="K64" i="2" s="1"/>
  <c r="L65" i="2" l="1"/>
  <c r="K65" i="2" s="1"/>
  <c r="D64" i="2"/>
  <c r="E64" i="2" s="1"/>
  <c r="L66" i="2" l="1"/>
  <c r="D65" i="2"/>
  <c r="E65" i="2" s="1"/>
  <c r="K66" i="2"/>
  <c r="D66" i="2" l="1"/>
  <c r="E66" i="2" s="1"/>
  <c r="L67" i="2"/>
  <c r="K67" i="2" s="1"/>
  <c r="D67" i="2" l="1"/>
  <c r="E67" i="2" s="1"/>
  <c r="L68" i="2"/>
  <c r="K68" i="2" s="1"/>
  <c r="L69" i="2" l="1"/>
  <c r="K69" i="2" s="1"/>
  <c r="D68" i="2"/>
  <c r="E68" i="2" s="1"/>
  <c r="L70" i="2" l="1"/>
  <c r="K70" i="2"/>
  <c r="D69" i="2"/>
  <c r="E69" i="2" s="1"/>
  <c r="E5" i="2" l="1"/>
  <c r="D70" i="2"/>
  <c r="E70" i="2" s="1"/>
</calcChain>
</file>

<file path=xl/sharedStrings.xml><?xml version="1.0" encoding="utf-8"?>
<sst xmlns="http://schemas.openxmlformats.org/spreadsheetml/2006/main" count="30" uniqueCount="28">
  <si>
    <t>TANB</t>
  </si>
  <si>
    <t>TANL</t>
  </si>
  <si>
    <t>Trimestres</t>
  </si>
  <si>
    <t>Anos</t>
  </si>
  <si>
    <t>Juro Capitalizados €</t>
  </si>
  <si>
    <t>Capital €</t>
  </si>
  <si>
    <t>Taxa líquida</t>
  </si>
  <si>
    <t>Prémios de Permanência</t>
  </si>
  <si>
    <t>Taxa bruta (%)</t>
  </si>
  <si>
    <t>Taxa de juro anualizada efetiva dos Certificados de Aforro com capitalização de juros</t>
  </si>
  <si>
    <t>(assumindo taxa indexante constante e capitalização dos juros embutida nos certificados de aforro)</t>
  </si>
  <si>
    <t>Juro líquido médio de todo o período</t>
  </si>
  <si>
    <t>Fator de conversão para juro líquido (IRS)</t>
  </si>
  <si>
    <t>Taxa de juro bruto para subscrições (%)</t>
  </si>
  <si>
    <t>Exemplo de Capital Inicial (€)</t>
  </si>
  <si>
    <t xml:space="preserve">Diferença (€) </t>
  </si>
  <si>
    <t>Total</t>
  </si>
  <si>
    <t>4º Trimestre</t>
  </si>
  <si>
    <t>3º Trimestre</t>
  </si>
  <si>
    <t>2º Trimestre</t>
  </si>
  <si>
    <t>1º Trimestre</t>
  </si>
  <si>
    <t>Juro</t>
  </si>
  <si>
    <t>Capital</t>
  </si>
  <si>
    <t xml:space="preserve">Juro </t>
  </si>
  <si>
    <t>Com capitalização</t>
  </si>
  <si>
    <t>Sem capitalização</t>
  </si>
  <si>
    <t>Taxa de juro anualizada efetiva dos Certificados de Aforro</t>
  </si>
  <si>
    <t>Exemplo: Taxa TANB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</si>
</sst>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%"/>
    <numFmt numFmtId="166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vertical="center"/>
    </xf>
    <xf numFmtId="0" fontId="2" fillId="0" borderId="0" xfId="1" applyFont="1"/>
    <xf numFmtId="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5" fontId="2" fillId="0" borderId="2" xfId="2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4" fontId="1" fillId="0" borderId="6" xfId="1" applyNumberFormat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165" fontId="0" fillId="0" borderId="7" xfId="2" applyNumberFormat="1" applyFont="1" applyBorder="1" applyAlignment="1">
      <alignment horizontal="center"/>
    </xf>
    <xf numFmtId="0" fontId="1" fillId="0" borderId="7" xfId="1" applyBorder="1" applyAlignment="1">
      <alignment horizontal="center"/>
    </xf>
    <xf numFmtId="1" fontId="1" fillId="0" borderId="8" xfId="1" applyNumberFormat="1" applyBorder="1" applyAlignment="1">
      <alignment horizontal="center"/>
    </xf>
    <xf numFmtId="165" fontId="0" fillId="0" borderId="6" xfId="2" applyNumberFormat="1" applyFont="1" applyBorder="1" applyAlignment="1">
      <alignment horizontal="center"/>
    </xf>
    <xf numFmtId="165" fontId="0" fillId="0" borderId="8" xfId="2" applyNumberFormat="1" applyFont="1" applyBorder="1" applyAlignment="1">
      <alignment horizontal="center"/>
    </xf>
    <xf numFmtId="1" fontId="1" fillId="0" borderId="9" xfId="1" applyNumberFormat="1" applyBorder="1" applyAlignment="1">
      <alignment horizontal="center"/>
    </xf>
    <xf numFmtId="0" fontId="2" fillId="0" borderId="10" xfId="1" applyFont="1" applyBorder="1" applyAlignment="1">
      <alignment horizontal="center" vertical="center"/>
    </xf>
    <xf numFmtId="4" fontId="1" fillId="0" borderId="11" xfId="1" applyNumberFormat="1" applyBorder="1" applyAlignment="1">
      <alignment horizontal="center"/>
    </xf>
    <xf numFmtId="164" fontId="1" fillId="0" borderId="12" xfId="1" applyNumberFormat="1" applyBorder="1" applyAlignment="1">
      <alignment horizontal="center"/>
    </xf>
    <xf numFmtId="165" fontId="0" fillId="0" borderId="12" xfId="2" applyNumberFormat="1" applyFont="1" applyBorder="1" applyAlignment="1">
      <alignment horizontal="center"/>
    </xf>
    <xf numFmtId="0" fontId="1" fillId="0" borderId="12" xfId="1" applyBorder="1" applyAlignment="1">
      <alignment horizontal="center"/>
    </xf>
    <xf numFmtId="1" fontId="1" fillId="0" borderId="13" xfId="1" applyNumberFormat="1" applyBorder="1" applyAlignment="1">
      <alignment horizontal="center"/>
    </xf>
    <xf numFmtId="165" fontId="0" fillId="0" borderId="11" xfId="2" applyNumberFormat="1" applyFont="1" applyBorder="1" applyAlignment="1">
      <alignment horizontal="center"/>
    </xf>
    <xf numFmtId="165" fontId="0" fillId="0" borderId="13" xfId="2" applyNumberFormat="1" applyFon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4" fontId="1" fillId="0" borderId="15" xfId="1" applyNumberFormat="1" applyBorder="1" applyAlignment="1">
      <alignment horizontal="center"/>
    </xf>
    <xf numFmtId="164" fontId="1" fillId="0" borderId="16" xfId="1" applyNumberFormat="1" applyBorder="1" applyAlignment="1">
      <alignment horizontal="center"/>
    </xf>
    <xf numFmtId="165" fontId="0" fillId="0" borderId="16" xfId="2" applyNumberFormat="1" applyFont="1" applyBorder="1" applyAlignment="1">
      <alignment horizontal="center"/>
    </xf>
    <xf numFmtId="0" fontId="1" fillId="0" borderId="16" xfId="1" applyBorder="1" applyAlignment="1">
      <alignment horizontal="center"/>
    </xf>
    <xf numFmtId="1" fontId="1" fillId="0" borderId="17" xfId="1" applyNumberFormat="1" applyBorder="1" applyAlignment="1">
      <alignment horizontal="center"/>
    </xf>
    <xf numFmtId="165" fontId="0" fillId="0" borderId="15" xfId="2" applyNumberFormat="1" applyFont="1" applyBorder="1" applyAlignment="1">
      <alignment horizontal="center"/>
    </xf>
    <xf numFmtId="165" fontId="0" fillId="0" borderId="17" xfId="2" applyNumberFormat="1" applyFont="1" applyBorder="1" applyAlignment="1">
      <alignment horizontal="center"/>
    </xf>
    <xf numFmtId="1" fontId="1" fillId="0" borderId="18" xfId="1" applyNumberFormat="1" applyBorder="1" applyAlignment="1">
      <alignment horizontal="center"/>
    </xf>
    <xf numFmtId="0" fontId="2" fillId="0" borderId="19" xfId="1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165" fontId="2" fillId="0" borderId="20" xfId="2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165" fontId="0" fillId="0" borderId="22" xfId="2" applyNumberFormat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9" xfId="1" applyBorder="1" applyAlignment="1">
      <alignment horizontal="center"/>
    </xf>
    <xf numFmtId="0" fontId="2" fillId="0" borderId="0" xfId="1" applyFont="1" applyAlignment="1">
      <alignment horizontal="center" wrapText="1"/>
    </xf>
    <xf numFmtId="4" fontId="1" fillId="0" borderId="16" xfId="1" applyNumberFormat="1" applyBorder="1" applyAlignment="1">
      <alignment horizontal="center"/>
    </xf>
    <xf numFmtId="165" fontId="0" fillId="0" borderId="24" xfId="2" applyNumberFormat="1" applyFont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18" xfId="1" applyBorder="1" applyAlignment="1">
      <alignment horizontal="center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10" fontId="2" fillId="0" borderId="29" xfId="2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/>
    </xf>
    <xf numFmtId="10" fontId="2" fillId="0" borderId="30" xfId="2" applyNumberFormat="1" applyFont="1" applyBorder="1" applyAlignment="1">
      <alignment horizontal="center"/>
    </xf>
    <xf numFmtId="0" fontId="1" fillId="0" borderId="31" xfId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/>
    <xf numFmtId="165" fontId="2" fillId="2" borderId="35" xfId="2" applyNumberFormat="1" applyFont="1" applyFill="1" applyBorder="1"/>
    <xf numFmtId="17" fontId="3" fillId="3" borderId="0" xfId="1" applyNumberFormat="1" applyFont="1" applyFill="1"/>
    <xf numFmtId="0" fontId="1" fillId="4" borderId="36" xfId="1" applyFill="1" applyBorder="1"/>
    <xf numFmtId="3" fontId="1" fillId="4" borderId="35" xfId="1" applyNumberFormat="1" applyFill="1" applyBorder="1"/>
    <xf numFmtId="166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64" fontId="1" fillId="0" borderId="36" xfId="1" applyNumberFormat="1" applyBorder="1" applyAlignment="1">
      <alignment horizontal="center"/>
    </xf>
    <xf numFmtId="166" fontId="1" fillId="0" borderId="1" xfId="1" applyNumberFormat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1" fillId="0" borderId="37" xfId="1" applyBorder="1"/>
    <xf numFmtId="166" fontId="1" fillId="0" borderId="6" xfId="1" applyNumberFormat="1" applyBorder="1" applyAlignment="1">
      <alignment horizontal="center"/>
    </xf>
    <xf numFmtId="164" fontId="1" fillId="0" borderId="8" xfId="1" applyNumberForma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38" xfId="1" applyBorder="1"/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39" xfId="1" applyBorder="1"/>
    <xf numFmtId="0" fontId="1" fillId="0" borderId="32" xfId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40" xfId="1" applyBorder="1" applyAlignment="1">
      <alignment horizontal="center"/>
    </xf>
    <xf numFmtId="0" fontId="1" fillId="0" borderId="41" xfId="1" applyBorder="1" applyAlignment="1">
      <alignment horizontal="center"/>
    </xf>
    <xf numFmtId="0" fontId="1" fillId="0" borderId="42" xfId="1" applyBorder="1" applyAlignment="1">
      <alignment horizontal="center"/>
    </xf>
    <xf numFmtId="9" fontId="1" fillId="0" borderId="0" xfId="1" applyNumberFormat="1"/>
    <xf numFmtId="165" fontId="3" fillId="0" borderId="0" xfId="1" applyNumberFormat="1" applyFont="1"/>
  </cellXfs>
  <cellStyles count="3">
    <cellStyle name="Normal" xfId="0" builtinId="0"/>
    <cellStyle name="Normal 2" xfId="1" xr:uid="{5F623637-058C-42FC-940F-E16E0F4DFB35}"/>
    <cellStyle name="Percentagem 2" xfId="2" xr:uid="{E9D3EF53-3A9C-4E4A-BD91-08CEFD9F2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0F5F-8054-4165-B994-C835A940F4A7}">
  <dimension ref="B1:Q72"/>
  <sheetViews>
    <sheetView showGridLines="0" tabSelected="1" zoomScale="85" zoomScaleNormal="85" workbookViewId="0">
      <selection activeCell="B1" sqref="B1"/>
    </sheetView>
  </sheetViews>
  <sheetFormatPr defaultRowHeight="13.5" x14ac:dyDescent="0.35"/>
  <cols>
    <col min="1" max="1" width="1.59765625" style="1" customWidth="1"/>
    <col min="2" max="2" width="5.53125" style="3" bestFit="1" customWidth="1"/>
    <col min="3" max="3" width="12.86328125" style="1" customWidth="1"/>
    <col min="4" max="5" width="29" style="1" customWidth="1"/>
    <col min="6" max="6" width="12" style="1" customWidth="1"/>
    <col min="7" max="7" width="17.59765625" style="1" customWidth="1"/>
    <col min="8" max="8" width="8.86328125" style="1" bestFit="1" customWidth="1"/>
    <col min="9" max="9" width="14.59765625" style="1" customWidth="1"/>
    <col min="10" max="10" width="11.3984375" style="2" customWidth="1"/>
    <col min="11" max="11" width="16.33203125" style="2" customWidth="1"/>
    <col min="12" max="12" width="13" style="2" customWidth="1"/>
    <col min="13" max="13" width="14.3984375" style="2" customWidth="1"/>
    <col min="14" max="14" width="14.9296875" style="2" customWidth="1"/>
    <col min="15" max="17" width="9.06640625" style="1"/>
    <col min="18" max="19" width="13.59765625" style="1" bestFit="1" customWidth="1"/>
    <col min="20" max="16384" width="9.06640625" style="1"/>
  </cols>
  <sheetData>
    <row r="1" spans="2:17" ht="13.9" thickBot="1" x14ac:dyDescent="0.4"/>
    <row r="2" spans="2:17" ht="13.9" thickBot="1" x14ac:dyDescent="0.4">
      <c r="C2" s="1" t="s">
        <v>14</v>
      </c>
      <c r="E2" s="71">
        <v>1000</v>
      </c>
    </row>
    <row r="3" spans="2:17" ht="14.25" thickBot="1" x14ac:dyDescent="0.45">
      <c r="C3" s="1" t="s">
        <v>13</v>
      </c>
      <c r="E3" s="70">
        <v>2.044</v>
      </c>
      <c r="G3" s="69">
        <v>45962</v>
      </c>
    </row>
    <row r="4" spans="2:17" ht="13.9" thickBot="1" x14ac:dyDescent="0.4">
      <c r="C4" s="1" t="s">
        <v>12</v>
      </c>
      <c r="E4" s="1">
        <f>0.72</f>
        <v>0.72</v>
      </c>
      <c r="G4" s="1">
        <v>4</v>
      </c>
    </row>
    <row r="5" spans="2:17" ht="14.25" thickBot="1" x14ac:dyDescent="0.45">
      <c r="C5" s="4" t="s">
        <v>11</v>
      </c>
      <c r="E5" s="68">
        <f>(K70/E2-1)/15</f>
        <v>2.3572121303765833E-2</v>
      </c>
    </row>
    <row r="6" spans="2:17" x14ac:dyDescent="0.35">
      <c r="C6" s="1" t="s">
        <v>10</v>
      </c>
    </row>
    <row r="7" spans="2:17" x14ac:dyDescent="0.35">
      <c r="H7" s="2"/>
      <c r="I7" s="2"/>
      <c r="M7" s="1"/>
      <c r="N7" s="1"/>
    </row>
    <row r="8" spans="2:17" ht="14.25" thickBot="1" x14ac:dyDescent="0.45">
      <c r="D8" s="4"/>
      <c r="E8" s="67"/>
      <c r="H8" s="2"/>
      <c r="I8" s="2"/>
      <c r="M8" s="1"/>
      <c r="N8" s="1"/>
    </row>
    <row r="9" spans="2:17" ht="29" customHeight="1" thickBot="1" x14ac:dyDescent="0.4">
      <c r="D9" s="66" t="s">
        <v>9</v>
      </c>
      <c r="E9" s="65"/>
      <c r="G9" s="64" t="s">
        <v>2</v>
      </c>
      <c r="H9" s="63" t="s">
        <v>8</v>
      </c>
      <c r="I9" s="63" t="s">
        <v>7</v>
      </c>
      <c r="J9" s="63" t="s">
        <v>6</v>
      </c>
      <c r="K9" s="63" t="s">
        <v>5</v>
      </c>
      <c r="L9" s="62" t="s">
        <v>4</v>
      </c>
      <c r="M9" s="1"/>
      <c r="N9" s="1"/>
    </row>
    <row r="10" spans="2:17" ht="14.25" thickBot="1" x14ac:dyDescent="0.45">
      <c r="B10" s="61" t="s">
        <v>3</v>
      </c>
      <c r="C10" s="60" t="s">
        <v>2</v>
      </c>
      <c r="D10" s="59" t="s">
        <v>1</v>
      </c>
      <c r="E10" s="58" t="s">
        <v>0</v>
      </c>
      <c r="G10" s="57"/>
      <c r="H10" s="56"/>
      <c r="I10" s="56"/>
      <c r="J10" s="56"/>
      <c r="K10" s="56"/>
      <c r="L10" s="55"/>
      <c r="M10" s="1"/>
      <c r="N10" s="1"/>
    </row>
    <row r="11" spans="2:17" ht="14.25" x14ac:dyDescent="0.45">
      <c r="B11" s="39">
        <v>1</v>
      </c>
      <c r="C11" s="38">
        <v>1</v>
      </c>
      <c r="D11" s="37">
        <f>((K11/$E$2)^(1/C11)-1)*$G$4</f>
        <v>1.4716800000000418E-2</v>
      </c>
      <c r="E11" s="36">
        <f>H11/100</f>
        <v>2.044E-2</v>
      </c>
      <c r="G11" s="35">
        <v>1</v>
      </c>
      <c r="H11" s="54">
        <f>E3</f>
        <v>2.044</v>
      </c>
      <c r="I11" s="53"/>
      <c r="J11" s="52">
        <f>E3*$E$4/100</f>
        <v>1.4716799999999999E-2</v>
      </c>
      <c r="K11" s="51">
        <f>E2+L11</f>
        <v>1003.6792</v>
      </c>
      <c r="L11" s="31">
        <f>E2*J11/4</f>
        <v>3.6791999999999998</v>
      </c>
      <c r="M11" s="1"/>
      <c r="N11" s="1"/>
    </row>
    <row r="12" spans="2:17" ht="14.25" x14ac:dyDescent="0.45">
      <c r="B12" s="22"/>
      <c r="C12" s="21">
        <v>2</v>
      </c>
      <c r="D12" s="20">
        <f>((K12/$E$2)^(1/C12)-1)*$G$4</f>
        <v>1.471679999999953E-2</v>
      </c>
      <c r="E12" s="19">
        <f>D12/0.72</f>
        <v>2.0439999999999348E-2</v>
      </c>
      <c r="F12" s="50"/>
      <c r="G12" s="18">
        <v>2</v>
      </c>
      <c r="H12" s="49">
        <f>$E$3+I12</f>
        <v>2.044</v>
      </c>
      <c r="I12" s="48"/>
      <c r="J12" s="47">
        <f>H12*$E$4/100</f>
        <v>1.4716799999999999E-2</v>
      </c>
      <c r="K12" s="46">
        <f>K11+L12</f>
        <v>1007.37193651264</v>
      </c>
      <c r="L12" s="14">
        <f>K11*J12/4</f>
        <v>3.6927365126399998</v>
      </c>
      <c r="M12" s="1"/>
      <c r="N12" s="1"/>
    </row>
    <row r="13" spans="2:17" ht="14.25" x14ac:dyDescent="0.45">
      <c r="B13" s="22"/>
      <c r="C13" s="21">
        <v>3</v>
      </c>
      <c r="D13" s="20">
        <f>((K13/$E$2)^(1/C13)-1)*$G$4</f>
        <v>1.4716800000000418E-2</v>
      </c>
      <c r="E13" s="19">
        <f>D13/0.72</f>
        <v>2.0440000000000583E-2</v>
      </c>
      <c r="F13" s="40"/>
      <c r="G13" s="18">
        <v>3</v>
      </c>
      <c r="H13" s="49">
        <f>$E$3+I13</f>
        <v>2.044</v>
      </c>
      <c r="I13" s="48"/>
      <c r="J13" s="47">
        <f>H13*$E$4/100</f>
        <v>1.4716799999999999E-2</v>
      </c>
      <c r="K13" s="46">
        <f>K12+L13</f>
        <v>1011.0782593414573</v>
      </c>
      <c r="L13" s="14">
        <f>K12*J13/4</f>
        <v>3.7063228288173047</v>
      </c>
      <c r="M13" s="1"/>
      <c r="N13" s="1"/>
    </row>
    <row r="14" spans="2:17" s="4" customFormat="1" ht="14.25" thickBot="1" x14ac:dyDescent="0.45">
      <c r="B14" s="13"/>
      <c r="C14" s="12">
        <v>4</v>
      </c>
      <c r="D14" s="11">
        <f>((K14/$E$2)^(1/C14)-1)*$G$4</f>
        <v>1.471679999999953E-2</v>
      </c>
      <c r="E14" s="10">
        <f>D14/0.72</f>
        <v>2.0439999999999348E-2</v>
      </c>
      <c r="F14" s="40"/>
      <c r="G14" s="9">
        <v>4</v>
      </c>
      <c r="H14" s="45">
        <f>$E$3+I14</f>
        <v>2.044</v>
      </c>
      <c r="I14" s="44"/>
      <c r="J14" s="43">
        <f>H14*$E$4/100</f>
        <v>1.4716799999999999E-2</v>
      </c>
      <c r="K14" s="42">
        <f>K13+L14</f>
        <v>1014.7982184732264</v>
      </c>
      <c r="L14" s="5">
        <f>K13*J14/4</f>
        <v>3.7199591317690892</v>
      </c>
      <c r="M14" s="1"/>
      <c r="N14" s="1"/>
      <c r="P14" s="1"/>
      <c r="Q14" s="1"/>
    </row>
    <row r="15" spans="2:17" ht="14.25" x14ac:dyDescent="0.45">
      <c r="B15" s="39">
        <v>2</v>
      </c>
      <c r="C15" s="38">
        <v>5</v>
      </c>
      <c r="D15" s="37">
        <f>((K15/$E$2)^(1/C15)-1)*$G$4</f>
        <v>1.5076735454901069E-2</v>
      </c>
      <c r="E15" s="36">
        <f>D15/0.72</f>
        <v>2.0939910354029263E-2</v>
      </c>
      <c r="F15" s="41"/>
      <c r="G15" s="27">
        <v>5</v>
      </c>
      <c r="H15" s="26">
        <f>$E$3+I15</f>
        <v>2.294</v>
      </c>
      <c r="I15" s="26">
        <v>0.25</v>
      </c>
      <c r="J15" s="25">
        <f>H15*$E$4/100</f>
        <v>1.6516800000000002E-2</v>
      </c>
      <c r="K15" s="24">
        <f>K14+L15</f>
        <v>1018.988523276946</v>
      </c>
      <c r="L15" s="23">
        <f>K14*J15/4</f>
        <v>4.1903048037196466</v>
      </c>
      <c r="M15" s="1"/>
      <c r="N15" s="1"/>
      <c r="P15" s="4"/>
      <c r="Q15" s="4"/>
    </row>
    <row r="16" spans="2:17" ht="14.25" x14ac:dyDescent="0.45">
      <c r="B16" s="22"/>
      <c r="C16" s="21">
        <v>6</v>
      </c>
      <c r="D16" s="20">
        <f>((K16/$E$2)^(1/C16)-1)*$G$4</f>
        <v>1.5316710352243135E-2</v>
      </c>
      <c r="E16" s="19">
        <f>D16/0.72</f>
        <v>2.1273208822559911E-2</v>
      </c>
      <c r="F16" s="41"/>
      <c r="G16" s="18">
        <v>6</v>
      </c>
      <c r="H16" s="17">
        <f>$E$3+I16</f>
        <v>2.294</v>
      </c>
      <c r="I16" s="17">
        <v>0.25</v>
      </c>
      <c r="J16" s="16">
        <f>H16*$E$4/100</f>
        <v>1.6516800000000002E-2</v>
      </c>
      <c r="K16" s="15">
        <f>K15+L16</f>
        <v>1023.1961306872612</v>
      </c>
      <c r="L16" s="14">
        <f>K15*J16/4</f>
        <v>4.2076074103151662</v>
      </c>
      <c r="M16" s="1"/>
      <c r="N16" s="1"/>
    </row>
    <row r="17" spans="2:17" ht="14.25" x14ac:dyDescent="0.45">
      <c r="B17" s="22"/>
      <c r="C17" s="21">
        <v>7</v>
      </c>
      <c r="D17" s="20">
        <f>((K17/$E$2)^(1/C17)-1)*$G$4</f>
        <v>1.5488129774535508E-2</v>
      </c>
      <c r="E17" s="19">
        <f>D17/0.72</f>
        <v>2.151129135352154E-2</v>
      </c>
      <c r="F17" s="41"/>
      <c r="G17" s="18">
        <v>7</v>
      </c>
      <c r="H17" s="17">
        <f>$E$3+I17</f>
        <v>2.294</v>
      </c>
      <c r="I17" s="17">
        <v>0.25</v>
      </c>
      <c r="J17" s="16">
        <f>H17*$E$4/100</f>
        <v>1.6516800000000002E-2</v>
      </c>
      <c r="K17" s="15">
        <f>K16+L17</f>
        <v>1027.421112150095</v>
      </c>
      <c r="L17" s="14">
        <f>K16*J17/4</f>
        <v>4.2249814628338394</v>
      </c>
      <c r="M17" s="1"/>
      <c r="N17" s="1"/>
    </row>
    <row r="18" spans="2:17" s="4" customFormat="1" ht="14.25" thickBot="1" x14ac:dyDescent="0.45">
      <c r="B18" s="13"/>
      <c r="C18" s="12">
        <v>8</v>
      </c>
      <c r="D18" s="11">
        <f>((K18/$E$2)^(1/C18)-1)*$G$4</f>
        <v>1.5616699143762069E-2</v>
      </c>
      <c r="E18" s="10">
        <f>D18/0.72</f>
        <v>2.1689859921891763E-2</v>
      </c>
      <c r="F18" s="40"/>
      <c r="G18" s="9">
        <v>8</v>
      </c>
      <c r="H18" s="8">
        <f>$E$3+I18</f>
        <v>2.294</v>
      </c>
      <c r="I18" s="8">
        <v>0.25</v>
      </c>
      <c r="J18" s="7">
        <f>H18*$E$4/100</f>
        <v>1.6516800000000002E-2</v>
      </c>
      <c r="K18" s="6">
        <f>K17+L18</f>
        <v>1031.6635394063853</v>
      </c>
      <c r="L18" s="5">
        <f>K17*J18/4</f>
        <v>4.2424272562901733</v>
      </c>
      <c r="M18" s="1"/>
      <c r="P18" s="1"/>
      <c r="Q18" s="1"/>
    </row>
    <row r="19" spans="2:17" ht="14.25" x14ac:dyDescent="0.45">
      <c r="B19" s="39">
        <v>3</v>
      </c>
      <c r="C19" s="38">
        <v>9</v>
      </c>
      <c r="D19" s="37">
        <f>((K19/$E$2)^(1/C19)-1)*$G$4</f>
        <v>1.5716700388073157E-2</v>
      </c>
      <c r="E19" s="36">
        <f>D19/0.72</f>
        <v>2.1828750538990496E-2</v>
      </c>
      <c r="F19" s="41"/>
      <c r="G19" s="35">
        <v>9</v>
      </c>
      <c r="H19" s="34">
        <f>$E$3+I19</f>
        <v>2.294</v>
      </c>
      <c r="I19" s="34">
        <v>0.25</v>
      </c>
      <c r="J19" s="33">
        <f>H19*$E$4/100</f>
        <v>1.6516800000000002E-2</v>
      </c>
      <c r="K19" s="32">
        <f>K18+L19</f>
        <v>1035.9234844933021</v>
      </c>
      <c r="L19" s="31">
        <f>K18*J19/4</f>
        <v>4.2599450869168471</v>
      </c>
      <c r="M19" s="1"/>
      <c r="N19" s="1"/>
      <c r="P19" s="4"/>
      <c r="Q19" s="4"/>
    </row>
    <row r="20" spans="2:17" ht="14.25" x14ac:dyDescent="0.45">
      <c r="B20" s="22"/>
      <c r="C20" s="21">
        <v>10</v>
      </c>
      <c r="D20" s="20">
        <f>((K20/$E$2)^(1/C20)-1)*$G$4</f>
        <v>1.5796703176564897E-2</v>
      </c>
      <c r="E20" s="19">
        <f>D20/0.72</f>
        <v>2.19398655230068E-2</v>
      </c>
      <c r="F20" s="41"/>
      <c r="G20" s="18">
        <v>10</v>
      </c>
      <c r="H20" s="17">
        <f>$E$3+I20</f>
        <v>2.294</v>
      </c>
      <c r="I20" s="17">
        <v>0.25</v>
      </c>
      <c r="J20" s="16">
        <f>H20*$E$4/100</f>
        <v>1.6516800000000002E-2</v>
      </c>
      <c r="K20" s="15">
        <f>K19+L20</f>
        <v>1040.201019745472</v>
      </c>
      <c r="L20" s="14">
        <f>K19*J20/4</f>
        <v>4.2775352521697432</v>
      </c>
      <c r="M20" s="1"/>
      <c r="N20" s="1"/>
    </row>
    <row r="21" spans="2:17" ht="14.25" x14ac:dyDescent="0.45">
      <c r="B21" s="22"/>
      <c r="C21" s="21">
        <v>11</v>
      </c>
      <c r="D21" s="20">
        <f>((K21/$E$2)^(1/C21)-1)*$G$4</f>
        <v>1.5862161189017954E-2</v>
      </c>
      <c r="E21" s="19">
        <f>D21/0.72</f>
        <v>2.2030779429191603E-2</v>
      </c>
      <c r="F21" s="41"/>
      <c r="G21" s="18">
        <v>11</v>
      </c>
      <c r="H21" s="17">
        <f>$E$3+I21</f>
        <v>2.294</v>
      </c>
      <c r="I21" s="17">
        <v>0.25</v>
      </c>
      <c r="J21" s="16">
        <f>H21*$E$4/100</f>
        <v>1.6516800000000002E-2</v>
      </c>
      <c r="K21" s="15">
        <f>K20+L21</f>
        <v>1044.496217796205</v>
      </c>
      <c r="L21" s="14">
        <f>K20*J21/4</f>
        <v>4.2951980507330036</v>
      </c>
      <c r="M21" s="1"/>
      <c r="N21" s="1"/>
    </row>
    <row r="22" spans="2:17" s="4" customFormat="1" ht="14.25" thickBot="1" x14ac:dyDescent="0.45">
      <c r="B22" s="13"/>
      <c r="C22" s="12">
        <v>12</v>
      </c>
      <c r="D22" s="11">
        <f>((K22/$E$2)^(1/C22)-1)*$G$4</f>
        <v>1.5916710347777752E-2</v>
      </c>
      <c r="E22" s="10">
        <f>D22/0.72</f>
        <v>2.2106542149691322E-2</v>
      </c>
      <c r="F22" s="40"/>
      <c r="G22" s="9">
        <v>12</v>
      </c>
      <c r="H22" s="8">
        <f>$E$3+I22</f>
        <v>2.294</v>
      </c>
      <c r="I22" s="8">
        <v>0.25</v>
      </c>
      <c r="J22" s="7">
        <f>H22*$E$4/100</f>
        <v>1.6516800000000002E-2</v>
      </c>
      <c r="K22" s="6">
        <f>K21+L22</f>
        <v>1048.8091515787291</v>
      </c>
      <c r="L22" s="5">
        <f>K21*J22/4</f>
        <v>4.3129337825240901</v>
      </c>
      <c r="P22" s="1"/>
      <c r="Q22" s="1"/>
    </row>
    <row r="23" spans="2:17" ht="14.25" x14ac:dyDescent="0.45">
      <c r="B23" s="39">
        <v>4</v>
      </c>
      <c r="C23" s="38">
        <v>13</v>
      </c>
      <c r="D23" s="37">
        <f>((K23/$E$2)^(1/C23)-1)*$G$4</f>
        <v>1.5962867907008516E-2</v>
      </c>
      <c r="E23" s="36">
        <f>D23/0.72</f>
        <v>2.217064987084516E-2</v>
      </c>
      <c r="F23" s="41"/>
      <c r="G23" s="35">
        <v>13</v>
      </c>
      <c r="H23" s="34">
        <f>$E$3+I23</f>
        <v>2.294</v>
      </c>
      <c r="I23" s="34">
        <v>0.25</v>
      </c>
      <c r="J23" s="33">
        <f>H23*$E$4/100</f>
        <v>1.6516800000000002E-2</v>
      </c>
      <c r="K23" s="32">
        <f>K22+L23</f>
        <v>1053.139894327428</v>
      </c>
      <c r="L23" s="31">
        <f>K22*J23/4</f>
        <v>4.3307427486988885</v>
      </c>
      <c r="M23" s="1"/>
      <c r="N23" s="1"/>
      <c r="P23" s="4"/>
      <c r="Q23" s="4"/>
    </row>
    <row r="24" spans="2:17" ht="14.25" x14ac:dyDescent="0.45">
      <c r="B24" s="22"/>
      <c r="C24" s="21">
        <v>14</v>
      </c>
      <c r="D24" s="20">
        <f>((K24/$E$2)^(1/C24)-1)*$G$4</f>
        <v>1.6002431951455343E-2</v>
      </c>
      <c r="E24" s="19">
        <f>D24/0.72</f>
        <v>2.2225599932576865E-2</v>
      </c>
      <c r="F24" s="41"/>
      <c r="G24" s="18">
        <v>14</v>
      </c>
      <c r="H24" s="17">
        <f>$E$3+I24</f>
        <v>2.294</v>
      </c>
      <c r="I24" s="17">
        <v>0.25</v>
      </c>
      <c r="J24" s="16">
        <f>H24*$E$4/100</f>
        <v>1.6516800000000002E-2</v>
      </c>
      <c r="K24" s="15">
        <f>K23+L24</f>
        <v>1057.4885195790848</v>
      </c>
      <c r="L24" s="14">
        <f>K23*J24/4</f>
        <v>4.3486252516568165</v>
      </c>
      <c r="M24" s="1"/>
      <c r="N24" s="1"/>
    </row>
    <row r="25" spans="2:17" ht="14.25" x14ac:dyDescent="0.45">
      <c r="B25" s="22"/>
      <c r="C25" s="21">
        <v>15</v>
      </c>
      <c r="D25" s="20">
        <f>((K25/$E$2)^(1/C25)-1)*$G$4</f>
        <v>1.6036721105258778E-2</v>
      </c>
      <c r="E25" s="19">
        <f>D25/0.72</f>
        <v>2.227322375730386E-2</v>
      </c>
      <c r="F25" s="41"/>
      <c r="G25" s="18">
        <v>15</v>
      </c>
      <c r="H25" s="17">
        <f>$E$3+I25</f>
        <v>2.294</v>
      </c>
      <c r="I25" s="17">
        <v>0.25</v>
      </c>
      <c r="J25" s="16">
        <f>H25*$E$4/100</f>
        <v>1.6516800000000002E-2</v>
      </c>
      <c r="K25" s="15">
        <f>K24+L25</f>
        <v>1061.8551011741308</v>
      </c>
      <c r="L25" s="14">
        <f>K24*J25/4</f>
        <v>4.3665815950459574</v>
      </c>
      <c r="M25" s="1"/>
      <c r="N25" s="1"/>
    </row>
    <row r="26" spans="2:17" s="4" customFormat="1" ht="14.25" thickBot="1" x14ac:dyDescent="0.45">
      <c r="B26" s="13"/>
      <c r="C26" s="12">
        <v>16</v>
      </c>
      <c r="D26" s="11">
        <f>((K26/$E$2)^(1/C26)-1)*$G$4</f>
        <v>1.6066724354995898E-2</v>
      </c>
      <c r="E26" s="10">
        <f>D26/0.72</f>
        <v>2.2314894937494303E-2</v>
      </c>
      <c r="F26" s="40"/>
      <c r="G26" s="9">
        <v>16</v>
      </c>
      <c r="H26" s="8">
        <f>$E$3+I26</f>
        <v>2.294</v>
      </c>
      <c r="I26" s="8">
        <v>0.25</v>
      </c>
      <c r="J26" s="7">
        <f>H26*$E$4/100</f>
        <v>1.6516800000000002E-2</v>
      </c>
      <c r="K26" s="6">
        <f>K25+L26</f>
        <v>1066.239713257899</v>
      </c>
      <c r="L26" s="5">
        <f>K25*J26/4</f>
        <v>4.3846120837682214</v>
      </c>
      <c r="P26" s="1"/>
      <c r="Q26" s="1"/>
    </row>
    <row r="27" spans="2:17" ht="14.25" x14ac:dyDescent="0.45">
      <c r="B27" s="39">
        <v>5</v>
      </c>
      <c r="C27" s="38">
        <v>17</v>
      </c>
      <c r="D27" s="37">
        <f>((K27/$E$2)^(1/C27)-1)*$G$4</f>
        <v>1.6093197996791098E-2</v>
      </c>
      <c r="E27" s="36">
        <f>D27/0.72</f>
        <v>2.235166388443208E-2</v>
      </c>
      <c r="G27" s="35">
        <v>17</v>
      </c>
      <c r="H27" s="34">
        <f>$E$3+I27</f>
        <v>2.294</v>
      </c>
      <c r="I27" s="34">
        <v>0.25</v>
      </c>
      <c r="J27" s="33">
        <f>H27*$E$4/100</f>
        <v>1.6516800000000002E-2</v>
      </c>
      <c r="K27" s="32">
        <f>K26+L27</f>
        <v>1070.6424302818834</v>
      </c>
      <c r="L27" s="31">
        <f>K26*J27/4</f>
        <v>4.4027170239845166</v>
      </c>
      <c r="M27" s="1"/>
      <c r="N27" s="1"/>
      <c r="P27" s="4"/>
      <c r="Q27" s="4"/>
    </row>
    <row r="28" spans="2:17" ht="14.25" x14ac:dyDescent="0.45">
      <c r="B28" s="22"/>
      <c r="C28" s="21">
        <v>18</v>
      </c>
      <c r="D28" s="20">
        <f>((K28/$E$2)^(1/C28)-1)*$G$4</f>
        <v>1.611673026933591E-2</v>
      </c>
      <c r="E28" s="19">
        <f>D28/0.72</f>
        <v>2.2384347596299876E-2</v>
      </c>
      <c r="G28" s="18">
        <v>18</v>
      </c>
      <c r="H28" s="17">
        <f>$E$3+I28</f>
        <v>2.294</v>
      </c>
      <c r="I28" s="17">
        <v>0.25</v>
      </c>
      <c r="J28" s="16">
        <f>H28*$E$4/100</f>
        <v>1.6516800000000002E-2</v>
      </c>
      <c r="K28" s="15">
        <f>K27+L28</f>
        <v>1075.0633270050034</v>
      </c>
      <c r="L28" s="14">
        <f>K27*J28/4</f>
        <v>4.4208967231199532</v>
      </c>
      <c r="M28" s="1"/>
      <c r="N28" s="1"/>
    </row>
    <row r="29" spans="2:17" ht="14.25" x14ac:dyDescent="0.45">
      <c r="B29" s="22"/>
      <c r="C29" s="21">
        <v>19</v>
      </c>
      <c r="D29" s="20">
        <f>((K29/$E$2)^(1/C29)-1)*$G$4</f>
        <v>1.6137785577440056E-2</v>
      </c>
      <c r="E29" s="19">
        <f>D29/0.72</f>
        <v>2.2413591079777855E-2</v>
      </c>
      <c r="G29" s="18">
        <v>19</v>
      </c>
      <c r="H29" s="17">
        <f>$E$3+I29</f>
        <v>2.294</v>
      </c>
      <c r="I29" s="17">
        <v>0.25</v>
      </c>
      <c r="J29" s="16">
        <f>H29*$E$4/100</f>
        <v>1.6516800000000002E-2</v>
      </c>
      <c r="K29" s="15">
        <f>K28+L29</f>
        <v>1079.5024784948725</v>
      </c>
      <c r="L29" s="14">
        <f>K28*J29/4</f>
        <v>4.4391514898690607</v>
      </c>
      <c r="M29" s="1"/>
      <c r="N29" s="1"/>
    </row>
    <row r="30" spans="2:17" s="4" customFormat="1" ht="14.25" thickBot="1" x14ac:dyDescent="0.45">
      <c r="B30" s="13"/>
      <c r="C30" s="12">
        <v>20</v>
      </c>
      <c r="D30" s="11">
        <f>((K30/$E$2)^(1/C30)-1)*$G$4</f>
        <v>1.6156735449113668E-2</v>
      </c>
      <c r="E30" s="10">
        <f>D30/0.72</f>
        <v>2.2439910345991208E-2</v>
      </c>
      <c r="G30" s="9">
        <v>20</v>
      </c>
      <c r="H30" s="8">
        <f>$E$3+I30</f>
        <v>2.294</v>
      </c>
      <c r="I30" s="8">
        <v>0.25</v>
      </c>
      <c r="J30" s="7">
        <f>H30*$E$4/100</f>
        <v>1.6516800000000002E-2</v>
      </c>
      <c r="K30" s="6">
        <f>K29+L30</f>
        <v>1083.9599601290736</v>
      </c>
      <c r="L30" s="5">
        <f>K29*J30/4</f>
        <v>4.4574816342010282</v>
      </c>
      <c r="P30" s="1"/>
      <c r="Q30" s="1"/>
    </row>
    <row r="31" spans="2:17" ht="14.25" x14ac:dyDescent="0.45">
      <c r="B31" s="39">
        <v>6</v>
      </c>
      <c r="C31" s="38">
        <v>21</v>
      </c>
      <c r="D31" s="37">
        <f>((K31/$E$2)^(1/C31)-1)*$G$4</f>
        <v>1.6259569330888901E-2</v>
      </c>
      <c r="E31" s="36">
        <f>D31/0.72</f>
        <v>2.2582735181790142E-2</v>
      </c>
      <c r="G31" s="35">
        <v>21</v>
      </c>
      <c r="H31" s="34">
        <f>$E$3+I31</f>
        <v>2.544</v>
      </c>
      <c r="I31" s="34">
        <v>0.5</v>
      </c>
      <c r="J31" s="33">
        <f>H31*$E$4/100</f>
        <v>1.8316800000000001E-2</v>
      </c>
      <c r="K31" s="32">
        <f>K30+L31</f>
        <v>1088.9236295784967</v>
      </c>
      <c r="L31" s="31">
        <f>K30*J31/4</f>
        <v>4.9636694494230538</v>
      </c>
      <c r="M31" s="1"/>
      <c r="N31" s="1"/>
      <c r="P31" s="4"/>
      <c r="Q31" s="4"/>
    </row>
    <row r="32" spans="2:17" ht="14.25" x14ac:dyDescent="0.45">
      <c r="B32" s="22"/>
      <c r="C32" s="21">
        <v>22</v>
      </c>
      <c r="D32" s="20">
        <f>((K32/$E$2)^(1/C32)-1)*$G$4</f>
        <v>1.635305696284739E-2</v>
      </c>
      <c r="E32" s="19">
        <f>D32/0.72</f>
        <v>2.2712579115065822E-2</v>
      </c>
      <c r="G32" s="18">
        <v>22</v>
      </c>
      <c r="H32" s="17">
        <f>$E$3+I32</f>
        <v>2.544</v>
      </c>
      <c r="I32" s="17">
        <v>0.5</v>
      </c>
      <c r="J32" s="16">
        <f>H32*$E$4/100</f>
        <v>1.8316800000000001E-2</v>
      </c>
      <c r="K32" s="15">
        <f>K31+L32</f>
        <v>1093.9100286630626</v>
      </c>
      <c r="L32" s="14">
        <f>K31*J32/4</f>
        <v>4.9863990845658526</v>
      </c>
      <c r="M32" s="1"/>
      <c r="N32" s="1"/>
    </row>
    <row r="33" spans="2:17" ht="14.25" x14ac:dyDescent="0.45">
      <c r="B33" s="22"/>
      <c r="C33" s="21">
        <v>23</v>
      </c>
      <c r="D33" s="20">
        <f>((K33/$E$2)^(1/C33)-1)*$G$4</f>
        <v>1.643841713602523E-2</v>
      </c>
      <c r="E33" s="19">
        <f>D33/0.72</f>
        <v>2.2831134911146155E-2</v>
      </c>
      <c r="G33" s="18">
        <v>23</v>
      </c>
      <c r="H33" s="17">
        <f>$E$3+I33</f>
        <v>2.544</v>
      </c>
      <c r="I33" s="17">
        <v>0.5</v>
      </c>
      <c r="J33" s="16">
        <f>H33*$E$4/100</f>
        <v>1.8316800000000001E-2</v>
      </c>
      <c r="K33" s="15">
        <f>K32+L33</f>
        <v>1098.9192614663166</v>
      </c>
      <c r="L33" s="14">
        <f>K32*J33/4</f>
        <v>5.0092328032538962</v>
      </c>
      <c r="M33" s="1"/>
      <c r="N33" s="1"/>
    </row>
    <row r="34" spans="2:17" s="4" customFormat="1" ht="14.25" thickBot="1" x14ac:dyDescent="0.45">
      <c r="B34" s="13"/>
      <c r="C34" s="12">
        <v>24</v>
      </c>
      <c r="D34" s="11">
        <f>((K34/$E$2)^(1/C34)-1)*$G$4</f>
        <v>1.651666555513831E-2</v>
      </c>
      <c r="E34" s="10">
        <f>D34/0.72</f>
        <v>2.2939813271025431E-2</v>
      </c>
      <c r="G34" s="9">
        <v>24</v>
      </c>
      <c r="H34" s="8">
        <f>$E$3+I34</f>
        <v>2.544</v>
      </c>
      <c r="I34" s="8">
        <v>0.5</v>
      </c>
      <c r="J34" s="7">
        <f>H34*$E$4/100</f>
        <v>1.8316800000000001E-2</v>
      </c>
      <c r="K34" s="6">
        <f>K33+L34</f>
        <v>1103.9514325484231</v>
      </c>
      <c r="L34" s="5">
        <f>K33*J34/4</f>
        <v>5.0321710821065571</v>
      </c>
      <c r="P34" s="1"/>
      <c r="Q34" s="1"/>
    </row>
    <row r="35" spans="2:17" ht="14.25" x14ac:dyDescent="0.45">
      <c r="B35" s="39">
        <v>7</v>
      </c>
      <c r="C35" s="38">
        <v>25</v>
      </c>
      <c r="D35" s="37">
        <f>((K35/$E$2)^(1/C35)-1)*$G$4</f>
        <v>1.6588655447105971E-2</v>
      </c>
      <c r="E35" s="36">
        <f>D35/0.72</f>
        <v>2.3039799232091627E-2</v>
      </c>
      <c r="G35" s="35">
        <v>25</v>
      </c>
      <c r="H35" s="34">
        <f>$E$3+I35</f>
        <v>2.544</v>
      </c>
      <c r="I35" s="34">
        <v>0.5</v>
      </c>
      <c r="J35" s="33">
        <f>H35*$E$4/100</f>
        <v>1.8316800000000001E-2</v>
      </c>
      <c r="K35" s="32">
        <f>K34+L35</f>
        <v>1109.0066469483488</v>
      </c>
      <c r="L35" s="31">
        <f>K34*J35/4</f>
        <v>5.0552143999257391</v>
      </c>
      <c r="M35" s="1"/>
      <c r="N35" s="1"/>
      <c r="P35" s="4"/>
      <c r="Q35" s="4"/>
    </row>
    <row r="36" spans="2:17" ht="14.25" x14ac:dyDescent="0.45">
      <c r="B36" s="22"/>
      <c r="C36" s="21">
        <v>26</v>
      </c>
      <c r="D36" s="20">
        <f>((K36/$E$2)^(1/C36)-1)*$G$4</f>
        <v>1.6655108800319951E-2</v>
      </c>
      <c r="E36" s="19">
        <f>D36/0.72</f>
        <v>2.3132095555999932E-2</v>
      </c>
      <c r="G36" s="18">
        <v>26</v>
      </c>
      <c r="H36" s="17">
        <f>$E$3+I36</f>
        <v>2.544</v>
      </c>
      <c r="I36" s="17">
        <v>0.5</v>
      </c>
      <c r="J36" s="16">
        <f>H36*$E$4/100</f>
        <v>1.8316800000000001E-2</v>
      </c>
      <c r="K36" s="15">
        <f>K35+L36</f>
        <v>1114.0850101860547</v>
      </c>
      <c r="L36" s="14">
        <f>K35*J36/4</f>
        <v>5.0783632377058794</v>
      </c>
      <c r="M36" s="1"/>
      <c r="N36" s="1"/>
    </row>
    <row r="37" spans="2:17" ht="14.25" x14ac:dyDescent="0.45">
      <c r="B37" s="22"/>
      <c r="C37" s="21">
        <v>27</v>
      </c>
      <c r="D37" s="20">
        <f>((K37/$E$2)^(1/C37)-1)*$G$4</f>
        <v>1.6716640663232418E-2</v>
      </c>
      <c r="E37" s="19">
        <f>D37/0.72</f>
        <v>2.3217556476711691E-2</v>
      </c>
      <c r="G37" s="18">
        <v>27</v>
      </c>
      <c r="H37" s="17">
        <f>$E$3+I37</f>
        <v>2.544</v>
      </c>
      <c r="I37" s="17">
        <v>0.5</v>
      </c>
      <c r="J37" s="16">
        <f>H37*$E$4/100</f>
        <v>1.8316800000000001E-2</v>
      </c>
      <c r="K37" s="15">
        <f>K36+L37</f>
        <v>1119.1866282646986</v>
      </c>
      <c r="L37" s="14">
        <f>K36*J37/4</f>
        <v>5.1016180786439822</v>
      </c>
      <c r="M37" s="1"/>
      <c r="N37" s="1"/>
    </row>
    <row r="38" spans="2:17" s="4" customFormat="1" ht="14.25" thickBot="1" x14ac:dyDescent="0.45">
      <c r="B38" s="13"/>
      <c r="C38" s="12">
        <v>28</v>
      </c>
      <c r="D38" s="11">
        <f>((K38/$E$2)^(1/C38)-1)*$G$4</f>
        <v>1.6773778237106463E-2</v>
      </c>
      <c r="E38" s="10">
        <f>D38/0.72</f>
        <v>2.3296914218203423E-2</v>
      </c>
      <c r="G38" s="9">
        <v>28</v>
      </c>
      <c r="H38" s="8">
        <f>$E$3+I38</f>
        <v>2.544</v>
      </c>
      <c r="I38" s="8">
        <v>0.5</v>
      </c>
      <c r="J38" s="7">
        <f>H38*$E$4/100</f>
        <v>1.8316800000000001E-2</v>
      </c>
      <c r="K38" s="6">
        <f>K37+L38</f>
        <v>1124.3116076728484</v>
      </c>
      <c r="L38" s="5">
        <f>K37*J38/4</f>
        <v>5.1249794081497084</v>
      </c>
      <c r="P38" s="1"/>
      <c r="Q38" s="1"/>
    </row>
    <row r="39" spans="2:17" ht="14.25" x14ac:dyDescent="0.45">
      <c r="B39" s="39">
        <v>8</v>
      </c>
      <c r="C39" s="38">
        <v>29</v>
      </c>
      <c r="D39" s="37">
        <f>((K39/$E$2)^(1/C39)-1)*$G$4</f>
        <v>1.6826976019275186E-2</v>
      </c>
      <c r="E39" s="36">
        <f>D39/0.72</f>
        <v>2.3370800026771093E-2</v>
      </c>
      <c r="G39" s="35">
        <v>29</v>
      </c>
      <c r="H39" s="34">
        <f>$E$3+I39</f>
        <v>2.544</v>
      </c>
      <c r="I39" s="34">
        <v>0.5</v>
      </c>
      <c r="J39" s="33">
        <f>H39*$E$4/100</f>
        <v>1.8316800000000001E-2</v>
      </c>
      <c r="K39" s="32">
        <f>K38+L39</f>
        <v>1129.460055386704</v>
      </c>
      <c r="L39" s="31">
        <f>K38*J39/4</f>
        <v>5.1484477138555071</v>
      </c>
      <c r="M39" s="1"/>
      <c r="N39" s="1"/>
      <c r="P39" s="4"/>
      <c r="Q39" s="4"/>
    </row>
    <row r="40" spans="2:17" ht="14.25" x14ac:dyDescent="0.45">
      <c r="B40" s="22"/>
      <c r="C40" s="21">
        <v>30</v>
      </c>
      <c r="D40" s="20">
        <f>((K40/$E$2)^(1/C40)-1)*$G$4</f>
        <v>1.6876627918290588E-2</v>
      </c>
      <c r="E40" s="19">
        <f>D40/0.72</f>
        <v>2.3439760997625816E-2</v>
      </c>
      <c r="G40" s="18">
        <v>30</v>
      </c>
      <c r="H40" s="17">
        <f>$E$3+I40</f>
        <v>2.544</v>
      </c>
      <c r="I40" s="17">
        <v>0.5</v>
      </c>
      <c r="J40" s="16">
        <f>H40*$E$4/100</f>
        <v>1.8316800000000001E-2</v>
      </c>
      <c r="K40" s="15">
        <f>K39+L40</f>
        <v>1134.6320788723308</v>
      </c>
      <c r="L40" s="14">
        <f>K39*J40/4</f>
        <v>5.172023485626795</v>
      </c>
      <c r="M40" s="1"/>
      <c r="N40" s="1"/>
    </row>
    <row r="41" spans="2:17" ht="14.25" x14ac:dyDescent="0.45">
      <c r="B41" s="22"/>
      <c r="C41" s="21">
        <v>31</v>
      </c>
      <c r="D41" s="20">
        <f>((K41/$E$2)^(1/C41)-1)*$G$4</f>
        <v>1.6923077024610933E-2</v>
      </c>
      <c r="E41" s="19">
        <f>D41/0.72</f>
        <v>2.3504273645292964E-2</v>
      </c>
      <c r="G41" s="18">
        <v>31</v>
      </c>
      <c r="H41" s="17">
        <f>$E$3+I41</f>
        <v>2.544</v>
      </c>
      <c r="I41" s="17">
        <v>0.5</v>
      </c>
      <c r="J41" s="16">
        <f>H41*$E$4/100</f>
        <v>1.8316800000000001E-2</v>
      </c>
      <c r="K41" s="15">
        <f>K40+L41</f>
        <v>1139.827786087903</v>
      </c>
      <c r="L41" s="14">
        <f>K40*J41/4</f>
        <v>5.1957072155721775</v>
      </c>
      <c r="M41" s="1"/>
      <c r="N41" s="1"/>
    </row>
    <row r="42" spans="2:17" s="4" customFormat="1" ht="14.25" thickBot="1" x14ac:dyDescent="0.45">
      <c r="B42" s="13"/>
      <c r="C42" s="12">
        <v>32</v>
      </c>
      <c r="D42" s="11">
        <f>((K42/$E$2)^(1/C42)-1)*$G$4</f>
        <v>1.6966623549594217E-2</v>
      </c>
      <c r="E42" s="10">
        <f>D42/0.72</f>
        <v>2.3564754929991969E-2</v>
      </c>
      <c r="G42" s="9">
        <v>32</v>
      </c>
      <c r="H42" s="8">
        <f>$E$3+I42</f>
        <v>2.544</v>
      </c>
      <c r="I42" s="8">
        <v>0.5</v>
      </c>
      <c r="J42" s="7">
        <f>H42*$E$4/100</f>
        <v>1.8316800000000001E-2</v>
      </c>
      <c r="K42" s="6">
        <f>K41+L42</f>
        <v>1145.0472854859568</v>
      </c>
      <c r="L42" s="5">
        <f>K41*J42/4</f>
        <v>5.2194993980537259</v>
      </c>
      <c r="P42" s="1"/>
      <c r="Q42" s="1"/>
    </row>
    <row r="43" spans="2:17" ht="14.25" x14ac:dyDescent="0.45">
      <c r="B43" s="39">
        <v>9</v>
      </c>
      <c r="C43" s="38">
        <v>33</v>
      </c>
      <c r="D43" s="37">
        <f>((K43/$E$2)^(1/C43)-1)*$G$4</f>
        <v>1.7007531321272751E-2</v>
      </c>
      <c r="E43" s="36">
        <f>D43/0.72</f>
        <v>2.3621571279545488E-2</v>
      </c>
      <c r="G43" s="35">
        <v>33</v>
      </c>
      <c r="H43" s="34">
        <f>$E$3+I43</f>
        <v>2.544</v>
      </c>
      <c r="I43" s="34">
        <v>0.5</v>
      </c>
      <c r="J43" s="33">
        <f>H43*$E$4/100</f>
        <v>1.8316800000000001E-2</v>
      </c>
      <c r="K43" s="32">
        <f>K42+L43</f>
        <v>1150.290686015654</v>
      </c>
      <c r="L43" s="31">
        <f>K42*J43/4</f>
        <v>5.2434005296972934</v>
      </c>
      <c r="M43" s="1"/>
      <c r="N43" s="1"/>
      <c r="P43" s="4"/>
      <c r="Q43" s="4"/>
    </row>
    <row r="44" spans="2:17" ht="14.25" x14ac:dyDescent="0.45">
      <c r="B44" s="22"/>
      <c r="C44" s="21">
        <v>34</v>
      </c>
      <c r="D44" s="20">
        <f>((K44/$E$2)^(1/C44)-1)*$G$4</f>
        <v>1.7046033133998328E-2</v>
      </c>
      <c r="E44" s="19">
        <f>D44/0.72</f>
        <v>2.3675046019442123E-2</v>
      </c>
      <c r="G44" s="18">
        <v>34</v>
      </c>
      <c r="H44" s="17">
        <f>$E$3+I44</f>
        <v>2.544</v>
      </c>
      <c r="I44" s="17">
        <v>0.5</v>
      </c>
      <c r="J44" s="16">
        <f>H44*$E$4/100</f>
        <v>1.8316800000000001E-2</v>
      </c>
      <c r="K44" s="15">
        <f>K43+L44</f>
        <v>1155.558097125057</v>
      </c>
      <c r="L44" s="14">
        <f>K43*J44/4</f>
        <v>5.2674111094028833</v>
      </c>
      <c r="M44" s="1"/>
      <c r="N44" s="1"/>
    </row>
    <row r="45" spans="2:17" ht="14.25" x14ac:dyDescent="0.45">
      <c r="B45" s="22"/>
      <c r="C45" s="21">
        <v>35</v>
      </c>
      <c r="D45" s="20">
        <f>((K45/$E$2)^(1/C45)-1)*$G$4</f>
        <v>1.7082335181139108E-2</v>
      </c>
      <c r="E45" s="19">
        <f>D45/0.72</f>
        <v>2.3725465529359873E-2</v>
      </c>
      <c r="G45" s="18">
        <v>35</v>
      </c>
      <c r="H45" s="17">
        <f>$E$3+I45</f>
        <v>2.544</v>
      </c>
      <c r="I45" s="17">
        <v>0.5</v>
      </c>
      <c r="J45" s="16">
        <f>H45*$E$4/100</f>
        <v>1.8316800000000001E-2</v>
      </c>
      <c r="K45" s="15">
        <f>K44+L45</f>
        <v>1160.8496287634121</v>
      </c>
      <c r="L45" s="14">
        <f>K44*J45/4</f>
        <v>5.2915316383550612</v>
      </c>
      <c r="M45" s="1"/>
      <c r="N45" s="1"/>
    </row>
    <row r="46" spans="2:17" s="4" customFormat="1" ht="14.25" thickBot="1" x14ac:dyDescent="0.45">
      <c r="B46" s="13"/>
      <c r="C46" s="12">
        <v>36</v>
      </c>
      <c r="D46" s="11">
        <f>((K46/$E$2)^(1/C46)-1)*$G$4</f>
        <v>1.7116620749113132E-2</v>
      </c>
      <c r="E46" s="10">
        <f>D46/0.72</f>
        <v>2.3773084373768238E-2</v>
      </c>
      <c r="G46" s="9">
        <v>36</v>
      </c>
      <c r="H46" s="8">
        <f>$E$3+I46</f>
        <v>2.544</v>
      </c>
      <c r="I46" s="8">
        <v>0.5</v>
      </c>
      <c r="J46" s="7">
        <f>H46*$E$4/100</f>
        <v>1.8316800000000001E-2</v>
      </c>
      <c r="K46" s="6">
        <f>K45+L46</f>
        <v>1166.1653913834455</v>
      </c>
      <c r="L46" s="5">
        <f>K45*J46/4</f>
        <v>5.3157626200334169</v>
      </c>
      <c r="P46" s="1"/>
      <c r="Q46" s="1"/>
    </row>
    <row r="47" spans="2:17" ht="14.25" x14ac:dyDescent="0.45">
      <c r="B47" s="39">
        <v>10</v>
      </c>
      <c r="C47" s="38">
        <v>37</v>
      </c>
      <c r="D47" s="37">
        <f>((K47/$E$2)^(1/C47)-1)*$G$4</f>
        <v>1.7246279965627664E-2</v>
      </c>
      <c r="E47" s="36">
        <f>D47/0.72</f>
        <v>2.3953166618927314E-2</v>
      </c>
      <c r="G47" s="35">
        <v>37</v>
      </c>
      <c r="H47" s="34">
        <f>$E$3+I47</f>
        <v>3.044</v>
      </c>
      <c r="I47" s="34">
        <v>1</v>
      </c>
      <c r="J47" s="33">
        <f>H47*$E$4/100</f>
        <v>2.19168E-2</v>
      </c>
      <c r="K47" s="32">
        <f>K46+L47</f>
        <v>1172.5550447959135</v>
      </c>
      <c r="L47" s="31">
        <f>K46*J47/4</f>
        <v>6.3896534124681743</v>
      </c>
      <c r="M47" s="1"/>
      <c r="N47" s="1"/>
      <c r="P47" s="4"/>
      <c r="Q47" s="4"/>
    </row>
    <row r="48" spans="2:17" ht="14.25" x14ac:dyDescent="0.45">
      <c r="B48" s="22"/>
      <c r="C48" s="21">
        <v>38</v>
      </c>
      <c r="D48" s="20">
        <f>((K48/$E$2)^(1/C48)-1)*$G$4</f>
        <v>1.7369118873224565E-2</v>
      </c>
      <c r="E48" s="19">
        <f>D48/0.72</f>
        <v>2.4123776212811896E-2</v>
      </c>
      <c r="G48" s="18">
        <v>38</v>
      </c>
      <c r="H48" s="17">
        <f>$E$3+I48</f>
        <v>3.044</v>
      </c>
      <c r="I48" s="17">
        <v>1</v>
      </c>
      <c r="J48" s="16">
        <f>H48*$E$4/100</f>
        <v>2.19168E-2</v>
      </c>
      <c r="K48" s="15">
        <f>K47+L48</f>
        <v>1178.9797083973592</v>
      </c>
      <c r="L48" s="14">
        <f>K47*J48/4</f>
        <v>6.4246636014457694</v>
      </c>
      <c r="M48" s="1"/>
      <c r="N48" s="1"/>
    </row>
    <row r="49" spans="2:17" ht="14.25" x14ac:dyDescent="0.45">
      <c r="B49" s="22"/>
      <c r="C49" s="21">
        <v>39</v>
      </c>
      <c r="D49" s="20">
        <f>((K49/$E$2)^(1/C49)-1)*$G$4</f>
        <v>1.7485661821818432E-2</v>
      </c>
      <c r="E49" s="19">
        <f>D49/0.72</f>
        <v>2.4285641419192268E-2</v>
      </c>
      <c r="G49" s="18">
        <v>39</v>
      </c>
      <c r="H49" s="17">
        <f>$E$3+I49</f>
        <v>3.044</v>
      </c>
      <c r="I49" s="17">
        <v>1</v>
      </c>
      <c r="J49" s="16">
        <f>H49*$E$4/100</f>
        <v>2.19168E-2</v>
      </c>
      <c r="K49" s="15">
        <f>K48+L49</f>
        <v>1185.4395740156101</v>
      </c>
      <c r="L49" s="14">
        <f>K48*J49/4</f>
        <v>6.4598656182508103</v>
      </c>
      <c r="M49" s="1"/>
      <c r="N49" s="1"/>
    </row>
    <row r="50" spans="2:17" s="4" customFormat="1" ht="14.25" thickBot="1" x14ac:dyDescent="0.45">
      <c r="B50" s="13"/>
      <c r="C50" s="12">
        <v>40</v>
      </c>
      <c r="D50" s="11">
        <f>((K50/$E$2)^(1/C50)-1)*$G$4</f>
        <v>1.7596380754525853E-2</v>
      </c>
      <c r="E50" s="10">
        <f>D50/0.72</f>
        <v>2.443941771461924E-2</v>
      </c>
      <c r="G50" s="9">
        <v>40</v>
      </c>
      <c r="H50" s="8">
        <f>$E$3+I50</f>
        <v>3.044</v>
      </c>
      <c r="I50" s="8">
        <v>1</v>
      </c>
      <c r="J50" s="7">
        <f>H50*$E$4/100</f>
        <v>2.19168E-2</v>
      </c>
      <c r="K50" s="6">
        <f>K49+L50</f>
        <v>1191.9348345295564</v>
      </c>
      <c r="L50" s="5">
        <f>K49*J50/4</f>
        <v>6.4952605139463309</v>
      </c>
      <c r="P50" s="1"/>
      <c r="Q50" s="1"/>
    </row>
    <row r="51" spans="2:17" ht="14.25" x14ac:dyDescent="0.45">
      <c r="B51" s="39">
        <v>11</v>
      </c>
      <c r="C51" s="38">
        <v>41</v>
      </c>
      <c r="D51" s="37">
        <f>((K51/$E$2)^(1/C51)-1)*$G$4</f>
        <v>1.7701701595377983E-2</v>
      </c>
      <c r="E51" s="36">
        <f>D51/0.72</f>
        <v>2.4585696660247201E-2</v>
      </c>
      <c r="G51" s="35">
        <v>41</v>
      </c>
      <c r="H51" s="34">
        <f>$E$3+I51</f>
        <v>3.044</v>
      </c>
      <c r="I51" s="34">
        <v>1</v>
      </c>
      <c r="J51" s="33">
        <f>H51*$E$4/100</f>
        <v>2.19168E-2</v>
      </c>
      <c r="K51" s="32">
        <f>K50+L51</f>
        <v>1198.4656838749108</v>
      </c>
      <c r="L51" s="31">
        <f>K50*J51/4</f>
        <v>6.530849345354345</v>
      </c>
      <c r="M51" s="1"/>
      <c r="N51" s="1"/>
      <c r="P51" s="4"/>
      <c r="Q51" s="4"/>
    </row>
    <row r="52" spans="2:17" ht="14.25" x14ac:dyDescent="0.45">
      <c r="B52" s="22"/>
      <c r="C52" s="21">
        <v>42</v>
      </c>
      <c r="D52" s="20">
        <f>((K52/$E$2)^(1/C52)-1)*$G$4</f>
        <v>1.7802009724986689E-2</v>
      </c>
      <c r="E52" s="19">
        <f>D52/0.72</f>
        <v>2.4725013506925957E-2</v>
      </c>
      <c r="G52" s="18">
        <v>42</v>
      </c>
      <c r="H52" s="17">
        <f>$E$3+I52</f>
        <v>3.044</v>
      </c>
      <c r="I52" s="17">
        <v>1</v>
      </c>
      <c r="J52" s="16">
        <f>H52*$E$4/100</f>
        <v>2.19168E-2</v>
      </c>
      <c r="K52" s="15">
        <f>K51+L52</f>
        <v>1205.0323170499983</v>
      </c>
      <c r="L52" s="14">
        <f>K51*J52/4</f>
        <v>6.5666331750874116</v>
      </c>
      <c r="M52" s="1"/>
      <c r="N52" s="1"/>
    </row>
    <row r="53" spans="2:17" ht="14.25" x14ac:dyDescent="0.45">
      <c r="B53" s="22"/>
      <c r="C53" s="21">
        <v>43</v>
      </c>
      <c r="D53" s="20">
        <f>((K53/$E$2)^(1/C53)-1)*$G$4</f>
        <v>1.7897654692527354E-2</v>
      </c>
      <c r="E53" s="19">
        <f>D53/0.72</f>
        <v>2.4857853739621325E-2</v>
      </c>
      <c r="G53" s="18">
        <v>43</v>
      </c>
      <c r="H53" s="17">
        <f>$E$3+I53</f>
        <v>3.044</v>
      </c>
      <c r="I53" s="17">
        <v>1</v>
      </c>
      <c r="J53" s="16">
        <f>H53*$E$4/100</f>
        <v>2.19168E-2</v>
      </c>
      <c r="K53" s="15">
        <f>K52+L53</f>
        <v>1211.6349301215787</v>
      </c>
      <c r="L53" s="14">
        <f>K52*J53/4</f>
        <v>6.6026130715803504</v>
      </c>
      <c r="M53" s="1"/>
      <c r="N53" s="1"/>
    </row>
    <row r="54" spans="2:17" s="4" customFormat="1" ht="14.25" thickBot="1" x14ac:dyDescent="0.45">
      <c r="B54" s="13"/>
      <c r="C54" s="12">
        <v>44</v>
      </c>
      <c r="D54" s="11">
        <f>((K54/$E$2)^(1/C54)-1)*$G$4</f>
        <v>1.7988954285511838E-2</v>
      </c>
      <c r="E54" s="10">
        <f>D54/0.72</f>
        <v>2.4984658729877554E-2</v>
      </c>
      <c r="G54" s="9">
        <v>44</v>
      </c>
      <c r="H54" s="8">
        <f>$E$3+I54</f>
        <v>3.044</v>
      </c>
      <c r="I54" s="8">
        <v>1</v>
      </c>
      <c r="J54" s="7">
        <f>H54*$E$4/100</f>
        <v>2.19168E-2</v>
      </c>
      <c r="K54" s="6">
        <f>K53+L54</f>
        <v>1218.2737202307007</v>
      </c>
      <c r="L54" s="5">
        <f>K53*J54/4</f>
        <v>6.6387901091221542</v>
      </c>
      <c r="P54" s="1"/>
      <c r="Q54" s="1"/>
    </row>
    <row r="55" spans="2:17" ht="14.25" x14ac:dyDescent="0.45">
      <c r="B55" s="39">
        <v>12</v>
      </c>
      <c r="C55" s="38">
        <v>45</v>
      </c>
      <c r="D55" s="37">
        <f>((K55/$E$2)^(1/C55)-1)*$G$4</f>
        <v>1.8156086709577579E-2</v>
      </c>
      <c r="E55" s="36">
        <f>D55/0.72</f>
        <v>2.5216787096635527E-2</v>
      </c>
      <c r="G55" s="35">
        <v>45</v>
      </c>
      <c r="H55" s="34">
        <f>$E$3+I55</f>
        <v>3.544</v>
      </c>
      <c r="I55" s="34">
        <v>1.5</v>
      </c>
      <c r="J55" s="33">
        <f>H55*$E$4/100</f>
        <v>2.5516799999999996E-2</v>
      </c>
      <c r="K55" s="32">
        <f>K54+L55</f>
        <v>1226.0453319467965</v>
      </c>
      <c r="L55" s="31">
        <f>K54*J55/4</f>
        <v>7.771611716095685</v>
      </c>
      <c r="M55" s="1"/>
      <c r="N55" s="1"/>
      <c r="P55" s="4"/>
      <c r="Q55" s="4"/>
    </row>
    <row r="56" spans="2:17" ht="14.25" x14ac:dyDescent="0.45">
      <c r="B56" s="22"/>
      <c r="C56" s="21">
        <v>46</v>
      </c>
      <c r="D56" s="20">
        <f>((K56/$E$2)^(1/C56)-1)*$G$4</f>
        <v>1.8315959011728999E-2</v>
      </c>
      <c r="E56" s="19">
        <f>D56/0.72</f>
        <v>2.5438831960734723E-2</v>
      </c>
      <c r="G56" s="18">
        <v>46</v>
      </c>
      <c r="H56" s="17">
        <f>$E$3+I56</f>
        <v>3.544</v>
      </c>
      <c r="I56" s="17">
        <v>1.5</v>
      </c>
      <c r="J56" s="16">
        <f>H56*$E$4/100</f>
        <v>2.5516799999999996E-2</v>
      </c>
      <c r="K56" s="15">
        <f>K55+L56</f>
        <v>1233.8665203283515</v>
      </c>
      <c r="L56" s="14">
        <f>K55*J56/4</f>
        <v>7.821188381555003</v>
      </c>
      <c r="M56" s="1"/>
      <c r="N56" s="1"/>
    </row>
    <row r="57" spans="2:17" ht="14.25" x14ac:dyDescent="0.45">
      <c r="B57" s="22"/>
      <c r="C57" s="21">
        <v>47</v>
      </c>
      <c r="D57" s="20">
        <f>((K57/$E$2)^(1/C57)-1)*$G$4</f>
        <v>1.846903419784951E-2</v>
      </c>
      <c r="E57" s="19">
        <f>D57/0.72</f>
        <v>2.5651436385902098E-2</v>
      </c>
      <c r="G57" s="18">
        <v>47</v>
      </c>
      <c r="H57" s="17">
        <f>$E$3+I57</f>
        <v>3.544</v>
      </c>
      <c r="I57" s="17">
        <v>1.5</v>
      </c>
      <c r="J57" s="16">
        <f>H57*$E$4/100</f>
        <v>2.5516799999999996E-2</v>
      </c>
      <c r="K57" s="15">
        <f>K56+L57</f>
        <v>1241.7376016348301</v>
      </c>
      <c r="L57" s="14">
        <f>K56*J57/4</f>
        <v>7.8710813064786187</v>
      </c>
      <c r="M57" s="1"/>
      <c r="N57" s="1"/>
    </row>
    <row r="58" spans="2:17" s="4" customFormat="1" ht="14.25" thickBot="1" x14ac:dyDescent="0.45">
      <c r="B58" s="13"/>
      <c r="C58" s="12">
        <v>48</v>
      </c>
      <c r="D58" s="11">
        <f>((K58/$E$2)^(1/C58)-1)*$G$4</f>
        <v>1.8615736723119447E-2</v>
      </c>
      <c r="E58" s="10">
        <f>D58/0.72</f>
        <v>2.5855189893221456E-2</v>
      </c>
      <c r="G58" s="9">
        <v>48</v>
      </c>
      <c r="H58" s="8">
        <f>$E$3+I58</f>
        <v>3.544</v>
      </c>
      <c r="I58" s="8">
        <v>1.5</v>
      </c>
      <c r="J58" s="7">
        <f>H58*$E$4/100</f>
        <v>2.5516799999999996E-2</v>
      </c>
      <c r="K58" s="6">
        <f>K57+L58</f>
        <v>1249.6588941431789</v>
      </c>
      <c r="L58" s="5">
        <f>K57*J58/4</f>
        <v>7.9212925083489063</v>
      </c>
      <c r="P58" s="1"/>
      <c r="Q58" s="1"/>
    </row>
    <row r="59" spans="2:17" ht="14.25" x14ac:dyDescent="0.45">
      <c r="B59" s="39">
        <v>13</v>
      </c>
      <c r="C59" s="38">
        <v>49</v>
      </c>
      <c r="D59" s="37">
        <f>((K59/$E$2)^(1/C59)-1)*$G$4</f>
        <v>1.8756456422453383E-2</v>
      </c>
      <c r="E59" s="36">
        <f>D59/0.72</f>
        <v>2.6050633920074142E-2</v>
      </c>
      <c r="G59" s="35">
        <v>49</v>
      </c>
      <c r="H59" s="34">
        <f>$E$3+I59</f>
        <v>3.544</v>
      </c>
      <c r="I59" s="34">
        <v>1.5</v>
      </c>
      <c r="J59" s="33">
        <f>H59*$E$4/100</f>
        <v>2.5516799999999996E-2</v>
      </c>
      <c r="K59" s="32">
        <f>K58+L59</f>
        <v>1257.6307181606971</v>
      </c>
      <c r="L59" s="31">
        <f>K58*J59/4</f>
        <v>7.9718240175181654</v>
      </c>
      <c r="M59" s="1"/>
      <c r="N59" s="1"/>
      <c r="P59" s="4"/>
      <c r="Q59" s="4"/>
    </row>
    <row r="60" spans="2:17" ht="14.25" x14ac:dyDescent="0.45">
      <c r="B60" s="22"/>
      <c r="C60" s="21">
        <v>50</v>
      </c>
      <c r="D60" s="20">
        <f>((K60/$E$2)^(1/C60)-1)*$G$4</f>
        <v>1.8891551969675291E-2</v>
      </c>
      <c r="E60" s="19">
        <f>D60/0.72</f>
        <v>2.6238266624549016E-2</v>
      </c>
      <c r="G60" s="18">
        <v>50</v>
      </c>
      <c r="H60" s="17">
        <f>$E$3+I60</f>
        <v>3.544</v>
      </c>
      <c r="I60" s="17">
        <v>1.5</v>
      </c>
      <c r="J60" s="16">
        <f>H60*$E$4/100</f>
        <v>2.5516799999999996E-2</v>
      </c>
      <c r="K60" s="15">
        <f>K59+L60</f>
        <v>1265.6533960379879</v>
      </c>
      <c r="L60" s="14">
        <f>K59*J60/4</f>
        <v>8.0226778772907181</v>
      </c>
      <c r="M60" s="1"/>
      <c r="N60" s="1"/>
    </row>
    <row r="61" spans="2:17" ht="14.25" x14ac:dyDescent="0.45">
      <c r="B61" s="22"/>
      <c r="C61" s="21">
        <v>51</v>
      </c>
      <c r="D61" s="20">
        <f>((K61/$E$2)^(1/C61)-1)*$G$4</f>
        <v>1.9021353930056328E-2</v>
      </c>
      <c r="E61" s="19">
        <f>D61/0.72</f>
        <v>2.6418547125078237E-2</v>
      </c>
      <c r="G61" s="18">
        <v>51</v>
      </c>
      <c r="H61" s="17">
        <f>$E$3+I61</f>
        <v>3.544</v>
      </c>
      <c r="I61" s="17">
        <v>1.5</v>
      </c>
      <c r="J61" s="16">
        <f>H61*$E$4/100</f>
        <v>2.5516799999999996E-2</v>
      </c>
      <c r="K61" s="15">
        <f>K60+L61</f>
        <v>1273.7272521819934</v>
      </c>
      <c r="L61" s="14">
        <f>K60*J61/4</f>
        <v>8.0738561440055321</v>
      </c>
      <c r="M61" s="1"/>
      <c r="N61" s="1"/>
    </row>
    <row r="62" spans="2:17" s="4" customFormat="1" ht="14.25" thickBot="1" x14ac:dyDescent="0.45">
      <c r="B62" s="13"/>
      <c r="C62" s="12">
        <v>52</v>
      </c>
      <c r="D62" s="11">
        <f>((K62/$E$2)^(1/C62)-1)*$G$4</f>
        <v>1.9146167460915464E-2</v>
      </c>
      <c r="E62" s="10">
        <f>D62/0.72</f>
        <v>2.6591899251271478E-2</v>
      </c>
      <c r="G62" s="9">
        <v>52</v>
      </c>
      <c r="H62" s="8">
        <f>$E$3+I62</f>
        <v>3.544</v>
      </c>
      <c r="I62" s="8">
        <v>1.5</v>
      </c>
      <c r="J62" s="7">
        <f>H62*$E$4/100</f>
        <v>2.5516799999999996E-2</v>
      </c>
      <c r="K62" s="6">
        <f>K61+L62</f>
        <v>1281.8526130691127</v>
      </c>
      <c r="L62" s="5">
        <f>K61*J62/4</f>
        <v>8.1253608871193705</v>
      </c>
      <c r="P62" s="1"/>
      <c r="Q62" s="1"/>
    </row>
    <row r="63" spans="2:17" ht="14.25" x14ac:dyDescent="0.45">
      <c r="B63" s="39">
        <v>14</v>
      </c>
      <c r="C63" s="38">
        <v>53</v>
      </c>
      <c r="D63" s="37">
        <f>((K63/$E$2)^(1/C63)-1)*$G$4</f>
        <v>1.9300176800750357E-2</v>
      </c>
      <c r="E63" s="36">
        <f>D63/0.72</f>
        <v>2.6805801112153273E-2</v>
      </c>
      <c r="G63" s="35">
        <v>53</v>
      </c>
      <c r="H63" s="34">
        <f>$E$3+I63</f>
        <v>3.794</v>
      </c>
      <c r="I63" s="34">
        <v>1.75</v>
      </c>
      <c r="J63" s="33">
        <f>H63*$E$4/100</f>
        <v>2.7316799999999999E-2</v>
      </c>
      <c r="K63" s="32">
        <f>K62+L63</f>
        <v>1290.6066409342843</v>
      </c>
      <c r="L63" s="31">
        <f>K62*J63/4</f>
        <v>8.7540278651715848</v>
      </c>
      <c r="M63" s="1"/>
      <c r="N63" s="1"/>
      <c r="P63" s="4"/>
      <c r="Q63" s="4"/>
    </row>
    <row r="64" spans="2:17" ht="14.25" x14ac:dyDescent="0.45">
      <c r="B64" s="22"/>
      <c r="C64" s="21">
        <v>54</v>
      </c>
      <c r="D64" s="20">
        <f>((K64/$E$2)^(1/C64)-1)*$G$4</f>
        <v>1.9448487668618952E-2</v>
      </c>
      <c r="E64" s="19">
        <f>D64/0.72</f>
        <v>2.7011788428637436E-2</v>
      </c>
      <c r="G64" s="18">
        <v>54</v>
      </c>
      <c r="H64" s="17">
        <f>$E$3+I64</f>
        <v>3.794</v>
      </c>
      <c r="I64" s="17">
        <v>1.75</v>
      </c>
      <c r="J64" s="16">
        <f>H64*$E$4/100</f>
        <v>2.7316799999999999E-2</v>
      </c>
      <c r="K64" s="15">
        <f>K63+L64</f>
        <v>1299.4204518065528</v>
      </c>
      <c r="L64" s="14">
        <f>K63*J64/4</f>
        <v>8.8138108722684141</v>
      </c>
      <c r="M64" s="1"/>
      <c r="N64" s="1"/>
    </row>
    <row r="65" spans="2:17" ht="14.25" x14ac:dyDescent="0.45">
      <c r="B65" s="22"/>
      <c r="C65" s="21">
        <v>55</v>
      </c>
      <c r="D65" s="20">
        <f>((K65/$E$2)^(1/C65)-1)*$G$4</f>
        <v>1.9591410591750957E-2</v>
      </c>
      <c r="E65" s="19">
        <f>D65/0.72</f>
        <v>2.7210292488542998E-2</v>
      </c>
      <c r="G65" s="18">
        <v>55</v>
      </c>
      <c r="H65" s="17">
        <f>$E$3+I65</f>
        <v>3.794</v>
      </c>
      <c r="I65" s="17">
        <v>1.75</v>
      </c>
      <c r="J65" s="16">
        <f>H65*$E$4/100</f>
        <v>2.7316799999999999E-2</v>
      </c>
      <c r="K65" s="15">
        <f>K64+L65</f>
        <v>1308.2944539560301</v>
      </c>
      <c r="L65" s="14">
        <f>K64*J65/4</f>
        <v>8.8740021494773096</v>
      </c>
      <c r="M65" s="1"/>
      <c r="N65" s="1"/>
    </row>
    <row r="66" spans="2:17" s="4" customFormat="1" ht="14.25" thickBot="1" x14ac:dyDescent="0.45">
      <c r="B66" s="13"/>
      <c r="C66" s="12">
        <v>56</v>
      </c>
      <c r="D66" s="11">
        <f>((K66/$E$2)^(1/C66)-1)*$G$4</f>
        <v>1.9729233937789914E-2</v>
      </c>
      <c r="E66" s="10">
        <f>D66/0.72</f>
        <v>2.7401713802485992E-2</v>
      </c>
      <c r="G66" s="9">
        <v>56</v>
      </c>
      <c r="H66" s="8">
        <f>$E$3+I66</f>
        <v>3.794</v>
      </c>
      <c r="I66" s="8">
        <v>1.75</v>
      </c>
      <c r="J66" s="7">
        <f>H66*$E$4/100</f>
        <v>2.7316799999999999E-2</v>
      </c>
      <c r="K66" s="6">
        <f>K65+L66</f>
        <v>1317.2290584409866</v>
      </c>
      <c r="L66" s="5">
        <f>K65*J66/4</f>
        <v>8.9346044849565196</v>
      </c>
      <c r="P66" s="1"/>
      <c r="Q66" s="1"/>
    </row>
    <row r="67" spans="2:17" ht="14.25" x14ac:dyDescent="0.45">
      <c r="B67" s="22">
        <v>15</v>
      </c>
      <c r="C67" s="30">
        <v>57</v>
      </c>
      <c r="D67" s="29">
        <f>((K67/$E$2)^(1/C67)-1)*$G$4</f>
        <v>1.98622258568113E-2</v>
      </c>
      <c r="E67" s="28">
        <f>D67/0.72</f>
        <v>2.7586424801126806E-2</v>
      </c>
      <c r="G67" s="27">
        <v>57</v>
      </c>
      <c r="H67" s="26">
        <f>$E$3+I67</f>
        <v>3.794</v>
      </c>
      <c r="I67" s="26">
        <v>1.75</v>
      </c>
      <c r="J67" s="25">
        <f>H67*$E$4/100</f>
        <v>2.7316799999999999E-2</v>
      </c>
      <c r="K67" s="24">
        <f>K66+L67</f>
        <v>1326.2246791268917</v>
      </c>
      <c r="L67" s="23">
        <f>K66*J67/4</f>
        <v>8.9956206859051857</v>
      </c>
      <c r="M67" s="1"/>
      <c r="N67" s="1"/>
      <c r="P67" s="4"/>
      <c r="Q67" s="4"/>
    </row>
    <row r="68" spans="2:17" ht="14.25" x14ac:dyDescent="0.45">
      <c r="B68" s="22"/>
      <c r="C68" s="21">
        <v>58</v>
      </c>
      <c r="D68" s="20">
        <f>((K68/$E$2)^(1/C68)-1)*$G$4</f>
        <v>1.9990636022627406E-2</v>
      </c>
      <c r="E68" s="19">
        <f>D68/0.72</f>
        <v>2.7764772253649175E-2</v>
      </c>
      <c r="G68" s="18">
        <v>58</v>
      </c>
      <c r="H68" s="17">
        <f>$E$3+I68</f>
        <v>3.794</v>
      </c>
      <c r="I68" s="17">
        <v>1.75</v>
      </c>
      <c r="J68" s="16">
        <f>H68*$E$4/100</f>
        <v>2.7316799999999999E-2</v>
      </c>
      <c r="K68" s="15">
        <f>K67+L68</f>
        <v>1335.281732705585</v>
      </c>
      <c r="L68" s="14">
        <f>K67*J68/4</f>
        <v>9.0570535786933686</v>
      </c>
      <c r="M68" s="1"/>
      <c r="N68" s="1"/>
    </row>
    <row r="69" spans="2:17" ht="14.25" x14ac:dyDescent="0.45">
      <c r="B69" s="22"/>
      <c r="C69" s="21">
        <v>59</v>
      </c>
      <c r="D69" s="20">
        <f>((K69/$E$2)^(1/C69)-1)*$G$4</f>
        <v>2.0114697197175069E-2</v>
      </c>
      <c r="E69" s="19">
        <f>D69/0.72</f>
        <v>2.7937079440520929E-2</v>
      </c>
      <c r="G69" s="18">
        <v>59</v>
      </c>
      <c r="H69" s="17">
        <f>$E$3+I69</f>
        <v>3.794</v>
      </c>
      <c r="I69" s="17">
        <v>1.75</v>
      </c>
      <c r="J69" s="16">
        <f>H69*$E$4/100</f>
        <v>2.7316799999999999E-2</v>
      </c>
      <c r="K69" s="15">
        <f>K68+L69</f>
        <v>1344.400638714578</v>
      </c>
      <c r="L69" s="14">
        <f>K68*J69/4</f>
        <v>9.1189060089929814</v>
      </c>
      <c r="M69" s="1"/>
      <c r="N69" s="1"/>
    </row>
    <row r="70" spans="2:17" s="4" customFormat="1" ht="14.25" thickBot="1" x14ac:dyDescent="0.45">
      <c r="B70" s="13"/>
      <c r="C70" s="12">
        <v>60</v>
      </c>
      <c r="D70" s="11">
        <f>((K70/$E$2)^(1/C70)-1)*$G$4</f>
        <v>2.0234626638589326E-2</v>
      </c>
      <c r="E70" s="10">
        <f>D70/0.72</f>
        <v>2.8103648109151842E-2</v>
      </c>
      <c r="G70" s="9">
        <v>60</v>
      </c>
      <c r="H70" s="8">
        <f>$E$3+I70</f>
        <v>3.794</v>
      </c>
      <c r="I70" s="8">
        <v>1.75</v>
      </c>
      <c r="J70" s="7">
        <f>H70*$E$4/100</f>
        <v>2.7316799999999999E-2</v>
      </c>
      <c r="K70" s="6">
        <f>K69+L70</f>
        <v>1353.5818195564875</v>
      </c>
      <c r="L70" s="5">
        <f>K69*J70/4</f>
        <v>9.1811808419095957</v>
      </c>
      <c r="P70" s="1"/>
      <c r="Q70" s="1"/>
    </row>
    <row r="71" spans="2:17" ht="13.9" x14ac:dyDescent="0.4">
      <c r="H71" s="2"/>
      <c r="I71" s="2"/>
      <c r="M71" s="1"/>
      <c r="N71" s="1"/>
      <c r="P71" s="4"/>
      <c r="Q71" s="4"/>
    </row>
    <row r="72" spans="2:17" x14ac:dyDescent="0.35">
      <c r="H72" s="2"/>
      <c r="I72" s="2"/>
      <c r="M72" s="1"/>
      <c r="N72" s="1"/>
    </row>
  </sheetData>
  <mergeCells count="22">
    <mergeCell ref="K9:K10"/>
    <mergeCell ref="L9:L10"/>
    <mergeCell ref="B11:B14"/>
    <mergeCell ref="B15:B18"/>
    <mergeCell ref="D9:E9"/>
    <mergeCell ref="G9:G10"/>
    <mergeCell ref="H9:H10"/>
    <mergeCell ref="I9:I10"/>
    <mergeCell ref="J9:J10"/>
    <mergeCell ref="B67:B70"/>
    <mergeCell ref="B43:B46"/>
    <mergeCell ref="B47:B50"/>
    <mergeCell ref="B51:B54"/>
    <mergeCell ref="B55:B58"/>
    <mergeCell ref="B59:B62"/>
    <mergeCell ref="B63:B66"/>
    <mergeCell ref="B39:B42"/>
    <mergeCell ref="B19:B22"/>
    <mergeCell ref="B23:B26"/>
    <mergeCell ref="B27:B30"/>
    <mergeCell ref="B31:B34"/>
    <mergeCell ref="B35:B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FD32-2A11-4F1B-9ED5-88F6593EED2E}">
  <dimension ref="B2:F14"/>
  <sheetViews>
    <sheetView showGridLines="0" workbookViewId="0">
      <selection activeCell="B1" sqref="B1"/>
    </sheetView>
  </sheetViews>
  <sheetFormatPr defaultRowHeight="13.5" x14ac:dyDescent="0.35"/>
  <cols>
    <col min="1" max="1" width="9.06640625" style="1"/>
    <col min="2" max="2" width="19.73046875" style="1" bestFit="1" customWidth="1"/>
    <col min="3" max="6" width="13.86328125" style="1" customWidth="1"/>
    <col min="7" max="16384" width="9.06640625" style="1"/>
  </cols>
  <sheetData>
    <row r="2" spans="2:6" ht="100.5" customHeight="1" x14ac:dyDescent="0.35"/>
    <row r="3" spans="2:6" ht="13.9" x14ac:dyDescent="0.4">
      <c r="B3" s="1" t="s">
        <v>27</v>
      </c>
      <c r="C3" s="93">
        <v>2.044E-2</v>
      </c>
    </row>
    <row r="4" spans="2:6" ht="13.9" thickBot="1" x14ac:dyDescent="0.4">
      <c r="E4" s="92"/>
    </row>
    <row r="5" spans="2:6" ht="13.9" thickBot="1" x14ac:dyDescent="0.4">
      <c r="C5" s="91" t="s">
        <v>26</v>
      </c>
      <c r="D5" s="90"/>
      <c r="E5" s="90"/>
      <c r="F5" s="89"/>
    </row>
    <row r="6" spans="2:6" ht="13.9" thickBot="1" x14ac:dyDescent="0.4">
      <c r="C6" s="88" t="s">
        <v>25</v>
      </c>
      <c r="D6" s="87"/>
      <c r="E6" s="88" t="s">
        <v>24</v>
      </c>
      <c r="F6" s="87"/>
    </row>
    <row r="7" spans="2:6" x14ac:dyDescent="0.35">
      <c r="B7" s="86"/>
      <c r="C7" s="85" t="s">
        <v>22</v>
      </c>
      <c r="D7" s="84" t="s">
        <v>23</v>
      </c>
      <c r="E7" s="85" t="s">
        <v>22</v>
      </c>
      <c r="F7" s="84" t="s">
        <v>21</v>
      </c>
    </row>
    <row r="8" spans="2:6" x14ac:dyDescent="0.35">
      <c r="B8" s="83" t="s">
        <v>20</v>
      </c>
      <c r="C8" s="81">
        <v>50000</v>
      </c>
      <c r="D8" s="82">
        <v>0</v>
      </c>
      <c r="E8" s="81">
        <v>50000</v>
      </c>
      <c r="F8" s="80">
        <f>E8*$C$3/4</f>
        <v>255.5</v>
      </c>
    </row>
    <row r="9" spans="2:6" x14ac:dyDescent="0.35">
      <c r="B9" s="83" t="s">
        <v>19</v>
      </c>
      <c r="C9" s="81"/>
      <c r="D9" s="82">
        <v>0</v>
      </c>
      <c r="E9" s="81">
        <f>$E$8+F8</f>
        <v>50255.5</v>
      </c>
      <c r="F9" s="80">
        <f>E9*$C$3/4</f>
        <v>256.80560500000001</v>
      </c>
    </row>
    <row r="10" spans="2:6" x14ac:dyDescent="0.35">
      <c r="B10" s="83" t="s">
        <v>18</v>
      </c>
      <c r="C10" s="81"/>
      <c r="D10" s="82">
        <v>0</v>
      </c>
      <c r="E10" s="81">
        <f>E9+F9</f>
        <v>50512.305605000001</v>
      </c>
      <c r="F10" s="80">
        <f>E10*$C$3/4</f>
        <v>258.11788164155001</v>
      </c>
    </row>
    <row r="11" spans="2:6" ht="14.25" thickBot="1" x14ac:dyDescent="0.45">
      <c r="B11" s="79" t="s">
        <v>17</v>
      </c>
      <c r="C11" s="78"/>
      <c r="D11" s="77">
        <f>C8*C3</f>
        <v>1022</v>
      </c>
      <c r="E11" s="76">
        <f>E10+F10</f>
        <v>50770.42348664155</v>
      </c>
      <c r="F11" s="75">
        <f>E11*$C$3/4</f>
        <v>259.4368640167383</v>
      </c>
    </row>
    <row r="12" spans="2:6" ht="14.25" thickBot="1" x14ac:dyDescent="0.45">
      <c r="B12" s="4" t="s">
        <v>16</v>
      </c>
      <c r="C12" s="74">
        <f>C8+D11</f>
        <v>51022</v>
      </c>
      <c r="E12" s="74">
        <f>E11+F11</f>
        <v>51029.860350658288</v>
      </c>
      <c r="F12" s="73"/>
    </row>
    <row r="14" spans="2:6" ht="13.9" x14ac:dyDescent="0.4">
      <c r="B14" s="1" t="s">
        <v>15</v>
      </c>
      <c r="E14" s="72">
        <f>E12-C12</f>
        <v>7.8603506582876435</v>
      </c>
    </row>
  </sheetData>
  <mergeCells count="3">
    <mergeCell ref="C6:D6"/>
    <mergeCell ref="E6:F6"/>
    <mergeCell ref="C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5077-0970-42A7-BA48-2B7B4504045D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Trimestral</vt:lpstr>
      <vt:lpstr>Exemplo</vt:lpstr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Branco</dc:creator>
  <cp:lastModifiedBy>Rui Branco</cp:lastModifiedBy>
  <dcterms:created xsi:type="dcterms:W3CDTF">2025-11-14T10:15:26Z</dcterms:created>
  <dcterms:modified xsi:type="dcterms:W3CDTF">2025-11-14T10:16:50Z</dcterms:modified>
</cp:coreProperties>
</file>