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720" yWindow="720" windowWidth="19440" windowHeight="13500"/>
  </bookViews>
  <sheets>
    <sheet name="Sheet1" sheetId="9" r:id="rId1"/>
    <sheet name="2013" sheetId="7" state="hidden" r:id="rId2"/>
    <sheet name="2013 (2)" sheetId="10" state="hidden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9" l="1"/>
  <c r="G24" i="9" s="1"/>
  <c r="M25" i="9"/>
  <c r="D25" i="9" s="1"/>
  <c r="D27" i="9" s="1"/>
  <c r="D2" i="7"/>
  <c r="H11" i="7" s="1"/>
  <c r="M26" i="9"/>
  <c r="N25" i="9" s="1"/>
  <c r="O25" i="9" s="1"/>
  <c r="O27" i="9" s="1"/>
  <c r="D2" i="10"/>
  <c r="H11" i="10" s="1"/>
  <c r="N27" i="9"/>
  <c r="E27" i="9"/>
  <c r="B27" i="9"/>
  <c r="G100" i="10" l="1"/>
  <c r="H64" i="10"/>
  <c r="G100" i="7"/>
  <c r="C2" i="10"/>
  <c r="C2" i="7"/>
  <c r="G25" i="9"/>
  <c r="G27" i="9" s="1"/>
  <c r="H64" i="7"/>
  <c r="C98" i="7" l="1"/>
  <c r="C102" i="7"/>
  <c r="C106" i="7"/>
  <c r="C110" i="7"/>
  <c r="C114" i="7"/>
  <c r="C118" i="7"/>
  <c r="C11" i="7"/>
  <c r="C15" i="7"/>
  <c r="C19" i="7"/>
  <c r="C23" i="7"/>
  <c r="C27" i="7"/>
  <c r="C31" i="7"/>
  <c r="C35" i="7"/>
  <c r="C39" i="7"/>
  <c r="C43" i="7"/>
  <c r="C47" i="7"/>
  <c r="C62" i="7"/>
  <c r="C66" i="7"/>
  <c r="C70" i="7"/>
  <c r="C74" i="7"/>
  <c r="C78" i="7"/>
  <c r="C82" i="7"/>
  <c r="C10" i="7"/>
  <c r="C14" i="7"/>
  <c r="C18" i="7"/>
  <c r="C22" i="7"/>
  <c r="C26" i="7"/>
  <c r="C30" i="7"/>
  <c r="C34" i="7"/>
  <c r="C38" i="7"/>
  <c r="C42" i="7"/>
  <c r="C46" i="7"/>
  <c r="C65" i="7"/>
  <c r="C69" i="7"/>
  <c r="C73" i="7"/>
  <c r="C77" i="7"/>
  <c r="C81" i="7"/>
  <c r="C99" i="7"/>
  <c r="C103" i="7"/>
  <c r="C107" i="7"/>
  <c r="C111" i="7"/>
  <c r="C115" i="7"/>
  <c r="C119" i="7"/>
  <c r="C12" i="7"/>
  <c r="C16" i="7"/>
  <c r="C20" i="7"/>
  <c r="C24" i="7"/>
  <c r="C28" i="7"/>
  <c r="C32" i="7"/>
  <c r="C36" i="7"/>
  <c r="C40" i="7"/>
  <c r="C44" i="7"/>
  <c r="C48" i="7"/>
  <c r="C63" i="7"/>
  <c r="C67" i="7"/>
  <c r="C71" i="7"/>
  <c r="C75" i="7"/>
  <c r="C79" i="7"/>
  <c r="C83" i="7"/>
  <c r="C101" i="7"/>
  <c r="C105" i="7"/>
  <c r="C109" i="7"/>
  <c r="C113" i="7"/>
  <c r="C117" i="7"/>
  <c r="C9" i="7"/>
  <c r="C13" i="7"/>
  <c r="C17" i="7"/>
  <c r="C21" i="7"/>
  <c r="C25" i="7"/>
  <c r="C29" i="7"/>
  <c r="C33" i="7"/>
  <c r="C37" i="7"/>
  <c r="C41" i="7"/>
  <c r="C45" i="7"/>
  <c r="C64" i="7"/>
  <c r="C68" i="7"/>
  <c r="C72" i="7"/>
  <c r="C76" i="7"/>
  <c r="C80" i="7"/>
  <c r="C84" i="7"/>
  <c r="C104" i="7"/>
  <c r="C108" i="7"/>
  <c r="C112" i="7"/>
  <c r="C100" i="7"/>
  <c r="C116" i="7"/>
  <c r="C120" i="7"/>
  <c r="C13" i="10"/>
  <c r="C117" i="10"/>
  <c r="C113" i="10"/>
  <c r="C109" i="10"/>
  <c r="C105" i="10"/>
  <c r="C99" i="10"/>
  <c r="C15" i="10"/>
  <c r="C19" i="10"/>
  <c r="C23" i="10"/>
  <c r="C31" i="10"/>
  <c r="C39" i="10"/>
  <c r="C47" i="10"/>
  <c r="C10" i="10"/>
  <c r="C14" i="10"/>
  <c r="C18" i="10"/>
  <c r="C22" i="10"/>
  <c r="C26" i="10"/>
  <c r="C30" i="10"/>
  <c r="C34" i="10"/>
  <c r="C38" i="10"/>
  <c r="C42" i="10"/>
  <c r="C46" i="10"/>
  <c r="C63" i="10"/>
  <c r="C67" i="10"/>
  <c r="C71" i="10"/>
  <c r="C75" i="10"/>
  <c r="C79" i="10"/>
  <c r="C83" i="10"/>
  <c r="C120" i="10"/>
  <c r="C116" i="10"/>
  <c r="C112" i="10"/>
  <c r="C108" i="10"/>
  <c r="C104" i="10"/>
  <c r="C100" i="10"/>
  <c r="C12" i="10"/>
  <c r="C16" i="10"/>
  <c r="C20" i="10"/>
  <c r="C24" i="10"/>
  <c r="C28" i="10"/>
  <c r="C32" i="10"/>
  <c r="C36" i="10"/>
  <c r="C40" i="10"/>
  <c r="C44" i="10"/>
  <c r="C48" i="10"/>
  <c r="C65" i="10"/>
  <c r="C69" i="10"/>
  <c r="C73" i="10"/>
  <c r="C77" i="10"/>
  <c r="C81" i="10"/>
  <c r="C118" i="10"/>
  <c r="C114" i="10"/>
  <c r="C110" i="10"/>
  <c r="C106" i="10"/>
  <c r="C98" i="10"/>
  <c r="C102" i="10"/>
  <c r="C9" i="10"/>
  <c r="C17" i="10"/>
  <c r="C21" i="10"/>
  <c r="C25" i="10"/>
  <c r="C29" i="10"/>
  <c r="C33" i="10"/>
  <c r="C37" i="10"/>
  <c r="C41" i="10"/>
  <c r="C45" i="10"/>
  <c r="C62" i="10"/>
  <c r="C66" i="10"/>
  <c r="C70" i="10"/>
  <c r="C74" i="10"/>
  <c r="C78" i="10"/>
  <c r="C82" i="10"/>
  <c r="C11" i="10"/>
  <c r="C27" i="10"/>
  <c r="C35" i="10"/>
  <c r="C43" i="10"/>
  <c r="C72" i="10"/>
  <c r="C107" i="10"/>
  <c r="C76" i="10"/>
  <c r="C119" i="10"/>
  <c r="C103" i="10"/>
  <c r="C64" i="10"/>
  <c r="C80" i="10"/>
  <c r="C115" i="10"/>
  <c r="C101" i="10"/>
  <c r="C68" i="10"/>
  <c r="C84" i="10"/>
  <c r="C111" i="10"/>
  <c r="G99" i="10" l="1"/>
  <c r="G102" i="10" s="1"/>
  <c r="H63" i="10"/>
  <c r="H66" i="10" s="1"/>
  <c r="H10" i="10"/>
  <c r="H13" i="10" s="1"/>
  <c r="O23" i="9" s="1"/>
  <c r="N26" i="9" s="1"/>
  <c r="H10" i="7"/>
  <c r="H13" i="7" s="1"/>
  <c r="M22" i="9" s="1"/>
  <c r="D26" i="9" s="1"/>
  <c r="H63" i="7"/>
  <c r="H66" i="7" s="1"/>
  <c r="G99" i="7"/>
  <c r="G102" i="7" s="1"/>
  <c r="G26" i="9" l="1"/>
  <c r="D28" i="9"/>
  <c r="N28" i="9"/>
  <c r="O26" i="9"/>
  <c r="N29" i="9" l="1"/>
  <c r="O28" i="9"/>
  <c r="O29" i="9" s="1"/>
  <c r="D30" i="9"/>
  <c r="G28" i="9"/>
  <c r="G30" i="9" s="1"/>
  <c r="N30" i="9" l="1"/>
  <c r="K15" i="9" s="1"/>
  <c r="E31" i="9"/>
  <c r="I12" i="9"/>
  <c r="K16" i="9" l="1"/>
</calcChain>
</file>

<file path=xl/sharedStrings.xml><?xml version="1.0" encoding="utf-8"?>
<sst xmlns="http://schemas.openxmlformats.org/spreadsheetml/2006/main" count="79" uniqueCount="39">
  <si>
    <t>Não casado</t>
  </si>
  <si>
    <t>Casado, único titular</t>
  </si>
  <si>
    <t>Casado, dois titulares</t>
  </si>
  <si>
    <t>Remuneração Mensal  Euros</t>
  </si>
  <si>
    <t>Público</t>
  </si>
  <si>
    <t>Casado dois titulares / Não casado</t>
  </si>
  <si>
    <t>Casado único titular</t>
  </si>
  <si>
    <t>TABELA DE RETENÇÃO NA FONTE PARA O CONTINENTE  - 2013</t>
  </si>
  <si>
    <t>T A B E L A VIII - RENDIMENTOS DE PENSÕES</t>
  </si>
  <si>
    <t>TITULARES DEFICIENTES</t>
  </si>
  <si>
    <t>T A B E L A IX - RENDIMENTOS DE PENSÕES</t>
  </si>
  <si>
    <t>TITULARES DEFICIENTES DAS FORÇAS ARMADAS</t>
  </si>
  <si>
    <t>PENSÕES</t>
  </si>
  <si>
    <t>Privado</t>
  </si>
  <si>
    <t>CES</t>
  </si>
  <si>
    <t>Setor</t>
  </si>
  <si>
    <t>Situação fiscal</t>
  </si>
  <si>
    <t>Duodécimo</t>
  </si>
  <si>
    <t>SIMULADOR DE PENSÕES PARA 2014</t>
  </si>
  <si>
    <t>Quanto vai receber de pensão em 2014? Preencha os espaços em branco e conheça o valor da sua "reforma".</t>
  </si>
  <si>
    <t>Rendimentos</t>
  </si>
  <si>
    <t>Pensões</t>
  </si>
  <si>
    <t>Pensões - Deficiente</t>
  </si>
  <si>
    <t>Pensões - Deficiente Forças Armadas</t>
  </si>
  <si>
    <t>TAXA IRS</t>
  </si>
  <si>
    <t>Análise detalhada</t>
  </si>
  <si>
    <t>Pensão ilíquida</t>
  </si>
  <si>
    <t>Montante ilíquido da pensão</t>
  </si>
  <si>
    <t>Retenção de IRS</t>
  </si>
  <si>
    <t>Sobretaxa IRS (3,5%)</t>
  </si>
  <si>
    <t>Montante líquido</t>
  </si>
  <si>
    <t>Este montante tem em conta a Contribuição Extraordinária de Solidariedade (CES) e inclui o duodécimo do subsídio de Natal.</t>
  </si>
  <si>
    <t>VALOR MENSAL DA PENSÃO</t>
  </si>
  <si>
    <t>NOTAS: Este simulador não é vinculativo e deve ser lido como meramente indicativo. As informações e simulações aqui constantes não dispensam a consulta da informação legal. O Simulador utiliza uma contribuição para ADSE de 3,5% e a proposta de CES contida no Retificativo ao OE 2014.</t>
  </si>
  <si>
    <t xml:space="preserve"> </t>
  </si>
  <si>
    <t>Soma =</t>
  </si>
  <si>
    <t>IRS 2013</t>
  </si>
  <si>
    <t>Pensão em 2013</t>
  </si>
  <si>
    <t>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</si>
</sst>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]_-;\-* #,##0.00\ [$€]_-;_-* &quot;-&quot;??\ [$€]_-;_-@_-"/>
    <numFmt numFmtId="166" formatCode="#,##0.000000"/>
    <numFmt numFmtId="167" formatCode="#,##0.00\ &quot;€&quot;"/>
    <numFmt numFmtId="168" formatCode="#,##0\ &quot;€&quot;"/>
  </numFmts>
  <fonts count="5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Comic Sans MS"/>
      <family val="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theme="0"/>
      <name val="Calibri"/>
      <family val="2"/>
      <scheme val="minor"/>
    </font>
    <font>
      <sz val="9"/>
      <color theme="1"/>
      <name val="TimesNewRomanPSMT"/>
    </font>
    <font>
      <b/>
      <sz val="20"/>
      <color theme="0"/>
      <name val="Candara"/>
    </font>
    <font>
      <sz val="13"/>
      <color theme="0"/>
      <name val="Candara"/>
    </font>
    <font>
      <sz val="14"/>
      <color theme="0"/>
      <name val="Candara"/>
    </font>
    <font>
      <sz val="12"/>
      <color theme="1"/>
      <name val="Candara"/>
    </font>
    <font>
      <sz val="12"/>
      <color theme="1" tint="0.249977111117893"/>
      <name val="Candara"/>
    </font>
    <font>
      <b/>
      <sz val="14"/>
      <color theme="1" tint="0.249977111117893"/>
      <name val="Candara"/>
    </font>
    <font>
      <sz val="11"/>
      <color theme="1" tint="0.249977111117893"/>
      <name val="Candara"/>
    </font>
    <font>
      <sz val="12"/>
      <color theme="0" tint="-4.9989318521683403E-2"/>
      <name val="Candara"/>
    </font>
    <font>
      <sz val="11"/>
      <color theme="0" tint="-4.9989318521683403E-2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 tint="0.249977111117893"/>
      <name val="Candara"/>
    </font>
    <font>
      <sz val="12"/>
      <color theme="0" tint="-4.9989318521683403E-2"/>
      <name val="Calibri"/>
      <family val="2"/>
      <scheme val="minor"/>
    </font>
    <font>
      <sz val="13"/>
      <color theme="1"/>
      <name val="Calibri"/>
      <scheme val="minor"/>
    </font>
    <font>
      <sz val="12"/>
      <color theme="1" tint="0.249977111117893"/>
      <name val="Calibri"/>
      <scheme val="minor"/>
    </font>
    <font>
      <sz val="13"/>
      <color theme="0" tint="-4.9989318521683403E-2"/>
      <name val="Calibri"/>
      <scheme val="minor"/>
    </font>
    <font>
      <sz val="10"/>
      <color theme="0" tint="-4.9989318521683403E-2"/>
      <name val="Calibri"/>
      <scheme val="minor"/>
    </font>
    <font>
      <sz val="13"/>
      <color theme="1" tint="0.249977111117893"/>
      <name val="Calibri"/>
      <scheme val="minor"/>
    </font>
    <font>
      <i/>
      <sz val="10"/>
      <color theme="1" tint="0.249977111117893"/>
      <name val="Calibri"/>
      <scheme val="minor"/>
    </font>
    <font>
      <b/>
      <sz val="14"/>
      <color theme="1" tint="0.249977111117893"/>
      <name val="Calibri"/>
      <scheme val="minor"/>
    </font>
    <font>
      <b/>
      <sz val="12"/>
      <color theme="1" tint="0.249977111117893"/>
      <name val="Calibri"/>
      <scheme val="minor"/>
    </font>
    <font>
      <b/>
      <sz val="14"/>
      <color rgb="FF404040"/>
      <name val="Calibri"/>
      <scheme val="minor"/>
    </font>
    <font>
      <b/>
      <sz val="16"/>
      <color theme="1" tint="0.249977111117893"/>
      <name val="Calibri"/>
      <scheme val="minor"/>
    </font>
    <font>
      <b/>
      <sz val="12"/>
      <color rgb="FF404040"/>
      <name val="Calibri"/>
      <scheme val="minor"/>
    </font>
    <font>
      <b/>
      <sz val="16"/>
      <color rgb="FF404040"/>
      <name val="Calibri"/>
      <scheme val="minor"/>
    </font>
    <font>
      <sz val="11"/>
      <color rgb="FF404040"/>
      <name val="Calibri"/>
      <scheme val="minor"/>
    </font>
    <font>
      <sz val="12"/>
      <color rgb="FF404040"/>
      <name val="Calibri"/>
      <scheme val="minor"/>
    </font>
    <font>
      <sz val="11"/>
      <color theme="1" tint="0.249977111117893"/>
      <name val="Calibri"/>
      <scheme val="minor"/>
    </font>
    <font>
      <b/>
      <sz val="26"/>
      <color theme="0"/>
      <name val="Candara"/>
    </font>
    <font>
      <b/>
      <sz val="24"/>
      <color theme="1" tint="0.249977111117893"/>
      <name val="Candara"/>
    </font>
    <font>
      <i/>
      <sz val="10"/>
      <color theme="0" tint="-0.499984740745262"/>
      <name val="Candara"/>
    </font>
    <font>
      <b/>
      <sz val="14"/>
      <color theme="0" tint="-0.34998626667073579"/>
      <name val="Candara"/>
    </font>
    <font>
      <b/>
      <sz val="13"/>
      <color theme="1" tint="0.249977111117893"/>
      <name val="Candara"/>
    </font>
    <font>
      <b/>
      <sz val="12"/>
      <color theme="1" tint="0.249977111117893"/>
      <name val="Candara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9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11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4" fillId="19" borderId="11" applyNumberFormat="0" applyAlignment="0" applyProtection="0"/>
    <xf numFmtId="0" fontId="15" fillId="20" borderId="1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2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0" fillId="19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72">
    <xf numFmtId="0" fontId="0" fillId="0" borderId="0" xfId="0"/>
    <xf numFmtId="44" fontId="0" fillId="0" borderId="0" xfId="0" applyNumberFormat="1"/>
    <xf numFmtId="0" fontId="0" fillId="0" borderId="0" xfId="0"/>
    <xf numFmtId="0" fontId="5" fillId="0" borderId="0" xfId="3" applyFont="1" applyFill="1" applyAlignment="1">
      <alignment horizontal="centerContinuous"/>
    </xf>
    <xf numFmtId="0" fontId="4" fillId="0" borderId="0" xfId="3" applyFont="1" applyFill="1" applyAlignment="1">
      <alignment horizontal="centerContinuous"/>
    </xf>
    <xf numFmtId="0" fontId="7" fillId="0" borderId="0" xfId="3" applyFont="1" applyFill="1" applyAlignment="1">
      <alignment horizontal="centerContinuous"/>
    </xf>
    <xf numFmtId="3" fontId="4" fillId="0" borderId="0" xfId="3" applyNumberFormat="1" applyFont="1" applyFill="1"/>
    <xf numFmtId="0" fontId="6" fillId="0" borderId="1" xfId="3" applyFont="1" applyFill="1" applyBorder="1"/>
    <xf numFmtId="0" fontId="6" fillId="0" borderId="8" xfId="3" applyFont="1" applyFill="1" applyBorder="1"/>
    <xf numFmtId="4" fontId="6" fillId="0" borderId="0" xfId="3" applyNumberFormat="1" applyFont="1" applyFill="1" applyBorder="1"/>
    <xf numFmtId="4" fontId="6" fillId="0" borderId="9" xfId="3" applyNumberFormat="1" applyFont="1" applyFill="1" applyBorder="1"/>
    <xf numFmtId="0" fontId="6" fillId="0" borderId="0" xfId="3" applyFont="1" applyFill="1" applyBorder="1"/>
    <xf numFmtId="164" fontId="6" fillId="0" borderId="6" xfId="4" applyNumberFormat="1" applyFont="1" applyFill="1" applyBorder="1"/>
    <xf numFmtId="164" fontId="6" fillId="0" borderId="7" xfId="4" applyNumberFormat="1" applyFont="1" applyFill="1" applyBorder="1"/>
    <xf numFmtId="164" fontId="6" fillId="0" borderId="0" xfId="4" applyNumberFormat="1" applyFont="1" applyFill="1" applyBorder="1"/>
    <xf numFmtId="4" fontId="6" fillId="0" borderId="7" xfId="3" applyNumberFormat="1" applyFont="1" applyFill="1" applyBorder="1"/>
    <xf numFmtId="164" fontId="6" fillId="0" borderId="10" xfId="4" applyNumberFormat="1" applyFont="1" applyFill="1" applyBorder="1"/>
    <xf numFmtId="0" fontId="5" fillId="0" borderId="0" xfId="3" applyFont="1" applyFill="1" applyAlignment="1">
      <alignment horizontal="center"/>
    </xf>
    <xf numFmtId="0" fontId="5" fillId="0" borderId="0" xfId="3" quotePrefix="1" applyFont="1" applyFill="1" applyAlignment="1">
      <alignment horizontal="centerContinuous"/>
    </xf>
    <xf numFmtId="4" fontId="6" fillId="0" borderId="2" xfId="3" applyNumberFormat="1" applyFont="1" applyFill="1" applyBorder="1"/>
    <xf numFmtId="164" fontId="6" fillId="0" borderId="2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horizontal="right"/>
    </xf>
    <xf numFmtId="164" fontId="6" fillId="0" borderId="8" xfId="4" applyNumberFormat="1" applyFont="1" applyFill="1" applyBorder="1" applyAlignment="1">
      <alignment horizontal="right"/>
    </xf>
    <xf numFmtId="164" fontId="6" fillId="0" borderId="6" xfId="4" applyNumberFormat="1" applyFont="1" applyFill="1" applyBorder="1" applyAlignment="1">
      <alignment horizontal="right"/>
    </xf>
    <xf numFmtId="4" fontId="6" fillId="0" borderId="0" xfId="3" applyNumberFormat="1" applyFont="1" applyFill="1" applyBorder="1" applyProtection="1"/>
    <xf numFmtId="164" fontId="6" fillId="0" borderId="10" xfId="4" applyNumberFormat="1" applyFont="1" applyFill="1" applyBorder="1" applyAlignment="1">
      <alignment horizontal="right"/>
    </xf>
    <xf numFmtId="164" fontId="6" fillId="0" borderId="4" xfId="4" applyNumberFormat="1" applyFont="1" applyFill="1" applyBorder="1"/>
    <xf numFmtId="4" fontId="6" fillId="0" borderId="7" xfId="0" applyNumberFormat="1" applyFont="1" applyFill="1" applyBorder="1"/>
    <xf numFmtId="4" fontId="6" fillId="0" borderId="4" xfId="0" applyNumberFormat="1" applyFont="1" applyFill="1" applyBorder="1"/>
    <xf numFmtId="0" fontId="0" fillId="0" borderId="8" xfId="0" applyBorder="1"/>
    <xf numFmtId="0" fontId="5" fillId="0" borderId="5" xfId="3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4" fillId="0" borderId="6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vertical="center" wrapText="1"/>
    </xf>
    <xf numFmtId="0" fontId="4" fillId="0" borderId="10" xfId="3" applyFont="1" applyFill="1" applyBorder="1" applyAlignment="1">
      <alignment vertical="center" wrapText="1"/>
    </xf>
    <xf numFmtId="0" fontId="5" fillId="0" borderId="0" xfId="3" applyFont="1" applyFill="1" applyAlignment="1">
      <alignment horizontal="center"/>
    </xf>
    <xf numFmtId="0" fontId="25" fillId="0" borderId="0" xfId="0" applyFont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44" fontId="28" fillId="0" borderId="0" xfId="1" applyFont="1" applyFill="1" applyBorder="1" applyAlignment="1" applyProtection="1">
      <alignment vertical="center" wrapText="1"/>
      <protection hidden="1"/>
    </xf>
    <xf numFmtId="0" fontId="0" fillId="25" borderId="0" xfId="0" applyFill="1"/>
    <xf numFmtId="0" fontId="0" fillId="0" borderId="0" xfId="0" applyFill="1"/>
    <xf numFmtId="0" fontId="30" fillId="0" borderId="0" xfId="0" applyFont="1" applyFill="1"/>
    <xf numFmtId="0" fontId="29" fillId="25" borderId="0" xfId="0" applyFont="1" applyFill="1"/>
    <xf numFmtId="0" fontId="30" fillId="25" borderId="0" xfId="0" applyFont="1" applyFill="1"/>
    <xf numFmtId="0" fontId="33" fillId="25" borderId="0" xfId="0" applyFont="1" applyFill="1" applyAlignment="1">
      <alignment horizontal="left" indent="1"/>
    </xf>
    <xf numFmtId="0" fontId="34" fillId="25" borderId="0" xfId="0" applyFont="1" applyFill="1"/>
    <xf numFmtId="0" fontId="33" fillId="25" borderId="0" xfId="0" applyFont="1" applyFill="1"/>
    <xf numFmtId="0" fontId="33" fillId="25" borderId="0" xfId="0" applyFont="1" applyFill="1" applyBorder="1"/>
    <xf numFmtId="0" fontId="30" fillId="2" borderId="0" xfId="0" applyFont="1" applyFill="1" applyBorder="1" applyAlignment="1" applyProtection="1">
      <alignment horizontal="left" indent="1"/>
      <protection locked="0"/>
    </xf>
    <xf numFmtId="0" fontId="1" fillId="25" borderId="0" xfId="0" applyFont="1" applyFill="1"/>
    <xf numFmtId="0" fontId="37" fillId="25" borderId="0" xfId="0" applyFont="1" applyFill="1"/>
    <xf numFmtId="0" fontId="37" fillId="25" borderId="0" xfId="0" applyFont="1" applyFill="1" applyBorder="1"/>
    <xf numFmtId="0" fontId="33" fillId="25" borderId="0" xfId="0" applyFont="1" applyFill="1" applyBorder="1" applyAlignment="1" applyProtection="1">
      <alignment vertical="top" wrapText="1"/>
      <protection locked="0"/>
    </xf>
    <xf numFmtId="0" fontId="33" fillId="25" borderId="0" xfId="0" applyFont="1" applyFill="1" applyBorder="1" applyAlignment="1">
      <alignment horizontal="right"/>
    </xf>
    <xf numFmtId="0" fontId="33" fillId="25" borderId="0" xfId="0" applyFont="1" applyFill="1" applyAlignment="1">
      <alignment horizontal="right"/>
    </xf>
    <xf numFmtId="167" fontId="30" fillId="2" borderId="0" xfId="0" applyNumberFormat="1" applyFont="1" applyFill="1" applyBorder="1" applyAlignment="1" applyProtection="1">
      <alignment horizontal="left" indent="1"/>
      <protection locked="0"/>
    </xf>
    <xf numFmtId="167" fontId="33" fillId="25" borderId="0" xfId="0" applyNumberFormat="1" applyFont="1" applyFill="1"/>
    <xf numFmtId="0" fontId="0" fillId="0" borderId="0" xfId="0" applyFont="1"/>
    <xf numFmtId="0" fontId="0" fillId="25" borderId="0" xfId="0" applyFont="1" applyFill="1"/>
    <xf numFmtId="0" fontId="37" fillId="25" borderId="0" xfId="0" applyFont="1" applyFill="1" applyBorder="1" applyAlignment="1" applyProtection="1">
      <alignment vertical="top" wrapText="1"/>
      <protection locked="0"/>
    </xf>
    <xf numFmtId="0" fontId="39" fillId="25" borderId="0" xfId="0" applyFont="1" applyFill="1"/>
    <xf numFmtId="0" fontId="43" fillId="2" borderId="0" xfId="0" applyFont="1" applyFill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38" fillId="25" borderId="0" xfId="0" applyFont="1" applyFill="1" applyAlignment="1">
      <alignment horizontal="left" indent="1"/>
    </xf>
    <xf numFmtId="0" fontId="38" fillId="0" borderId="0" xfId="0" applyFont="1" applyFill="1" applyAlignment="1">
      <alignment horizontal="left" indent="1"/>
    </xf>
    <xf numFmtId="0" fontId="0" fillId="0" borderId="0" xfId="0" applyFont="1" applyFill="1"/>
    <xf numFmtId="0" fontId="24" fillId="0" borderId="0" xfId="0" applyFont="1" applyFill="1" applyProtection="1"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wrapText="1"/>
      <protection hidden="1"/>
    </xf>
    <xf numFmtId="0" fontId="26" fillId="25" borderId="0" xfId="0" applyFont="1" applyFill="1" applyAlignment="1">
      <alignment horizontal="left" indent="1"/>
    </xf>
    <xf numFmtId="49" fontId="0" fillId="0" borderId="0" xfId="0" applyNumberFormat="1"/>
    <xf numFmtId="0" fontId="34" fillId="0" borderId="0" xfId="0" applyFont="1" applyFill="1" applyBorder="1"/>
    <xf numFmtId="0" fontId="40" fillId="0" borderId="0" xfId="0" applyFont="1" applyFill="1" applyBorder="1"/>
    <xf numFmtId="0" fontId="41" fillId="0" borderId="0" xfId="0" applyFont="1" applyFill="1" applyBorder="1" applyAlignment="1" applyProtection="1">
      <alignment vertical="top" wrapText="1"/>
      <protection locked="0"/>
    </xf>
    <xf numFmtId="0" fontId="40" fillId="0" borderId="0" xfId="0" applyFont="1" applyFill="1"/>
    <xf numFmtId="0" fontId="42" fillId="0" borderId="0" xfId="0" applyFont="1" applyFill="1"/>
    <xf numFmtId="0" fontId="39" fillId="0" borderId="0" xfId="0" applyFont="1" applyFill="1" applyBorder="1"/>
    <xf numFmtId="0" fontId="44" fillId="0" borderId="0" xfId="0" applyFont="1" applyFill="1" applyBorder="1" applyAlignment="1" applyProtection="1">
      <alignment horizontal="left" indent="1"/>
      <protection hidden="1"/>
    </xf>
    <xf numFmtId="0" fontId="44" fillId="0" borderId="0" xfId="0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wrapText="1"/>
      <protection hidden="1"/>
    </xf>
    <xf numFmtId="0" fontId="45" fillId="0" borderId="0" xfId="0" applyFont="1" applyFill="1" applyBorder="1" applyAlignment="1" applyProtection="1">
      <alignment horizontal="left" wrapText="1" indent="1"/>
      <protection hidden="1"/>
    </xf>
    <xf numFmtId="0" fontId="39" fillId="0" borderId="0" xfId="0" applyFont="1" applyFill="1" applyBorder="1" applyAlignment="1" applyProtection="1">
      <alignment horizontal="left" indent="1"/>
      <protection hidden="1"/>
    </xf>
    <xf numFmtId="0" fontId="45" fillId="0" borderId="0" xfId="0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horizontal="left" indent="1"/>
      <protection hidden="1"/>
    </xf>
    <xf numFmtId="167" fontId="47" fillId="0" borderId="0" xfId="0" applyNumberFormat="1" applyFont="1" applyFill="1" applyBorder="1" applyAlignment="1" applyProtection="1">
      <alignment horizontal="center" wrapText="1"/>
      <protection hidden="1"/>
    </xf>
    <xf numFmtId="167" fontId="39" fillId="0" borderId="0" xfId="0" applyNumberFormat="1" applyFont="1" applyFill="1" applyBorder="1" applyAlignment="1" applyProtection="1">
      <alignment horizontal="right" vertical="center"/>
      <protection hidden="1"/>
    </xf>
    <xf numFmtId="167" fontId="39" fillId="0" borderId="0" xfId="0" applyNumberFormat="1" applyFont="1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 wrapText="1"/>
      <protection hidden="1"/>
    </xf>
    <xf numFmtId="168" fontId="39" fillId="0" borderId="0" xfId="2" applyNumberFormat="1" applyFont="1" applyFill="1" applyBorder="1" applyAlignment="1" applyProtection="1">
      <alignment horizontal="left" vertical="center" indent="1"/>
      <protection hidden="1"/>
    </xf>
    <xf numFmtId="167" fontId="49" fillId="0" borderId="0" xfId="0" applyNumberFormat="1" applyFont="1" applyFill="1" applyBorder="1" applyAlignment="1" applyProtection="1">
      <alignment horizontal="center" wrapText="1"/>
      <protection hidden="1"/>
    </xf>
    <xf numFmtId="167" fontId="39" fillId="0" borderId="0" xfId="0" applyNumberFormat="1" applyFont="1" applyFill="1" applyBorder="1" applyAlignment="1" applyProtection="1">
      <alignment horizontal="right" wrapText="1"/>
      <protection hidden="1"/>
    </xf>
    <xf numFmtId="167" fontId="39" fillId="0" borderId="0" xfId="0" applyNumberFormat="1" applyFont="1" applyFill="1" applyBorder="1" applyProtection="1">
      <protection hidden="1"/>
    </xf>
    <xf numFmtId="167" fontId="39" fillId="0" borderId="0" xfId="0" applyNumberFormat="1" applyFont="1" applyFill="1" applyBorder="1" applyAlignment="1" applyProtection="1">
      <alignment wrapText="1"/>
      <protection hidden="1"/>
    </xf>
    <xf numFmtId="167" fontId="39" fillId="0" borderId="0" xfId="0" applyNumberFormat="1" applyFont="1" applyFill="1" applyBorder="1" applyAlignment="1" applyProtection="1">
      <alignment horizontal="right" wrapText="1" indent="1"/>
      <protection hidden="1"/>
    </xf>
    <xf numFmtId="167" fontId="45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Fill="1" applyBorder="1" applyProtection="1">
      <protection hidden="1"/>
    </xf>
    <xf numFmtId="167" fontId="45" fillId="0" borderId="0" xfId="0" applyNumberFormat="1" applyFont="1" applyFill="1" applyBorder="1" applyAlignment="1" applyProtection="1">
      <alignment wrapText="1"/>
      <protection hidden="1"/>
    </xf>
    <xf numFmtId="0" fontId="43" fillId="0" borderId="0" xfId="0" applyFont="1" applyFill="1" applyBorder="1" applyAlignment="1" applyProtection="1">
      <alignment wrapText="1"/>
      <protection hidden="1"/>
    </xf>
    <xf numFmtId="0" fontId="46" fillId="0" borderId="0" xfId="0" applyFont="1" applyFill="1" applyBorder="1" applyAlignment="1" applyProtection="1">
      <alignment wrapText="1"/>
      <protection hidden="1"/>
    </xf>
    <xf numFmtId="0" fontId="39" fillId="0" borderId="0" xfId="0" applyFont="1" applyFill="1" applyBorder="1" applyAlignment="1" applyProtection="1">
      <alignment wrapText="1"/>
      <protection hidden="1"/>
    </xf>
    <xf numFmtId="0" fontId="39" fillId="0" borderId="0" xfId="0" applyFont="1" applyFill="1" applyBorder="1" applyAlignment="1" applyProtection="1">
      <alignment vertical="center" wrapText="1"/>
      <protection hidden="1"/>
    </xf>
    <xf numFmtId="0" fontId="50" fillId="0" borderId="0" xfId="0" applyFont="1" applyFill="1" applyBorder="1" applyAlignment="1" applyProtection="1">
      <alignment wrapText="1"/>
      <protection hidden="1"/>
    </xf>
    <xf numFmtId="0" fontId="51" fillId="0" borderId="0" xfId="0" applyFont="1" applyFill="1" applyBorder="1" applyAlignment="1" applyProtection="1">
      <alignment vertical="center" wrapText="1"/>
      <protection hidden="1"/>
    </xf>
    <xf numFmtId="0" fontId="52" fillId="0" borderId="0" xfId="0" applyFont="1" applyFill="1" applyBorder="1" applyAlignment="1" applyProtection="1">
      <alignment wrapText="1"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44" fillId="0" borderId="16" xfId="0" applyFont="1" applyBorder="1" applyAlignment="1" applyProtection="1">
      <protection hidden="1"/>
    </xf>
    <xf numFmtId="0" fontId="44" fillId="0" borderId="16" xfId="0" applyFont="1" applyBorder="1" applyAlignment="1" applyProtection="1">
      <alignment horizontal="right"/>
      <protection hidden="1"/>
    </xf>
    <xf numFmtId="167" fontId="44" fillId="0" borderId="16" xfId="0" applyNumberFormat="1" applyFont="1" applyBorder="1" applyAlignment="1" applyProtection="1">
      <alignment horizontal="left"/>
      <protection hidden="1"/>
    </xf>
    <xf numFmtId="167" fontId="30" fillId="25" borderId="0" xfId="5" applyNumberFormat="1" applyFont="1" applyFill="1" applyAlignment="1" applyProtection="1">
      <alignment horizontal="left" indent="1"/>
      <protection locked="0"/>
    </xf>
    <xf numFmtId="0" fontId="39" fillId="0" borderId="0" xfId="0" applyFont="1" applyFill="1"/>
    <xf numFmtId="0" fontId="3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wrapText="1" indent="1"/>
      <protection hidden="1"/>
    </xf>
    <xf numFmtId="0" fontId="3" fillId="0" borderId="0" xfId="0" applyFont="1" applyProtection="1">
      <protection hidden="1"/>
    </xf>
    <xf numFmtId="167" fontId="3" fillId="0" borderId="0" xfId="0" applyNumberFormat="1" applyFont="1" applyProtection="1">
      <protection hidden="1"/>
    </xf>
    <xf numFmtId="44" fontId="3" fillId="0" borderId="0" xfId="1" applyFont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Alignment="1" applyProtection="1">
      <protection hidden="1"/>
    </xf>
    <xf numFmtId="0" fontId="31" fillId="26" borderId="0" xfId="0" applyFont="1" applyFill="1" applyBorder="1" applyAlignment="1" applyProtection="1">
      <alignment horizontal="left" vertical="center" indent="1"/>
      <protection hidden="1"/>
    </xf>
    <xf numFmtId="0" fontId="54" fillId="26" borderId="0" xfId="0" applyFont="1" applyFill="1" applyBorder="1" applyAlignment="1" applyProtection="1">
      <alignment vertical="center"/>
      <protection hidden="1"/>
    </xf>
    <xf numFmtId="167" fontId="31" fillId="26" borderId="0" xfId="0" applyNumberFormat="1" applyFont="1" applyFill="1" applyBorder="1" applyAlignment="1" applyProtection="1">
      <alignment horizontal="center" vertical="center"/>
      <protection hidden="1"/>
    </xf>
    <xf numFmtId="0" fontId="56" fillId="26" borderId="0" xfId="0" applyFont="1" applyFill="1" applyBorder="1" applyAlignment="1" applyProtection="1">
      <alignment horizontal="left" vertical="center" indent="1"/>
      <protection hidden="1"/>
    </xf>
    <xf numFmtId="167" fontId="56" fillId="26" borderId="0" xfId="0" applyNumberFormat="1" applyFont="1" applyFill="1" applyBorder="1" applyAlignment="1" applyProtection="1">
      <alignment vertical="center"/>
      <protection hidden="1"/>
    </xf>
    <xf numFmtId="167" fontId="56" fillId="26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Protection="1">
      <protection hidden="1"/>
    </xf>
    <xf numFmtId="0" fontId="52" fillId="0" borderId="0" xfId="0" applyFont="1" applyProtection="1">
      <protection hidden="1"/>
    </xf>
    <xf numFmtId="0" fontId="58" fillId="26" borderId="15" xfId="0" applyFont="1" applyFill="1" applyBorder="1" applyAlignment="1" applyProtection="1">
      <alignment horizontal="left" indent="1"/>
      <protection hidden="1"/>
    </xf>
    <xf numFmtId="0" fontId="30" fillId="26" borderId="16" xfId="0" applyFont="1" applyFill="1" applyBorder="1" applyProtection="1">
      <protection hidden="1"/>
    </xf>
    <xf numFmtId="167" fontId="30" fillId="26" borderId="16" xfId="0" applyNumberFormat="1" applyFont="1" applyFill="1" applyBorder="1" applyProtection="1">
      <protection hidden="1"/>
    </xf>
    <xf numFmtId="167" fontId="30" fillId="26" borderId="17" xfId="0" applyNumberFormat="1" applyFont="1" applyFill="1" applyBorder="1" applyProtection="1">
      <protection hidden="1"/>
    </xf>
    <xf numFmtId="0" fontId="30" fillId="0" borderId="18" xfId="0" applyFont="1" applyBorder="1" applyAlignment="1" applyProtection="1">
      <alignment horizontal="left" indent="1"/>
      <protection hidden="1"/>
    </xf>
    <xf numFmtId="0" fontId="32" fillId="0" borderId="0" xfId="0" applyFont="1" applyBorder="1" applyProtection="1">
      <protection hidden="1"/>
    </xf>
    <xf numFmtId="167" fontId="32" fillId="0" borderId="0" xfId="0" applyNumberFormat="1" applyFont="1" applyBorder="1" applyProtection="1">
      <protection hidden="1"/>
    </xf>
    <xf numFmtId="167" fontId="32" fillId="0" borderId="19" xfId="0" applyNumberFormat="1" applyFont="1" applyBorder="1" applyProtection="1">
      <protection hidden="1"/>
    </xf>
    <xf numFmtId="0" fontId="30" fillId="0" borderId="0" xfId="0" applyFont="1" applyBorder="1" applyProtection="1">
      <protection hidden="1"/>
    </xf>
    <xf numFmtId="167" fontId="30" fillId="0" borderId="0" xfId="0" applyNumberFormat="1" applyFont="1" applyBorder="1" applyProtection="1">
      <protection hidden="1"/>
    </xf>
    <xf numFmtId="0" fontId="30" fillId="0" borderId="18" xfId="0" applyFont="1" applyFill="1" applyBorder="1" applyAlignment="1" applyProtection="1">
      <alignment horizontal="left" indent="1"/>
      <protection hidden="1"/>
    </xf>
    <xf numFmtId="0" fontId="30" fillId="0" borderId="0" xfId="0" applyFont="1" applyFill="1" applyBorder="1" applyProtection="1">
      <protection hidden="1"/>
    </xf>
    <xf numFmtId="167" fontId="30" fillId="0" borderId="19" xfId="0" applyNumberFormat="1" applyFont="1" applyFill="1" applyBorder="1" applyProtection="1">
      <protection hidden="1"/>
    </xf>
    <xf numFmtId="167" fontId="30" fillId="0" borderId="19" xfId="0" applyNumberFormat="1" applyFont="1" applyBorder="1" applyProtection="1">
      <protection hidden="1"/>
    </xf>
    <xf numFmtId="0" fontId="30" fillId="0" borderId="0" xfId="0" applyFont="1" applyBorder="1" applyAlignment="1" applyProtection="1">
      <protection hidden="1"/>
    </xf>
    <xf numFmtId="0" fontId="30" fillId="0" borderId="19" xfId="0" applyFont="1" applyBorder="1" applyAlignment="1" applyProtection="1">
      <protection hidden="1"/>
    </xf>
    <xf numFmtId="0" fontId="58" fillId="0" borderId="20" xfId="0" applyFont="1" applyBorder="1" applyAlignment="1" applyProtection="1">
      <alignment horizontal="left" indent="1"/>
      <protection hidden="1"/>
    </xf>
    <xf numFmtId="0" fontId="58" fillId="0" borderId="21" xfId="0" applyFont="1" applyBorder="1" applyAlignment="1" applyProtection="1">
      <protection hidden="1"/>
    </xf>
    <xf numFmtId="167" fontId="58" fillId="0" borderId="21" xfId="0" applyNumberFormat="1" applyFont="1" applyBorder="1" applyAlignment="1" applyProtection="1">
      <protection hidden="1"/>
    </xf>
    <xf numFmtId="167" fontId="58" fillId="0" borderId="22" xfId="0" applyNumberFormat="1" applyFont="1" applyBorder="1" applyAlignment="1" applyProtection="1">
      <protection hidden="1"/>
    </xf>
    <xf numFmtId="0" fontId="27" fillId="25" borderId="0" xfId="0" applyFont="1" applyFill="1" applyAlignment="1">
      <alignment horizontal="left" wrapText="1" indent="1"/>
    </xf>
    <xf numFmtId="0" fontId="28" fillId="3" borderId="0" xfId="0" applyFont="1" applyFill="1" applyAlignment="1" applyProtection="1">
      <alignment horizontal="center" vertical="center" wrapText="1"/>
      <protection hidden="1"/>
    </xf>
    <xf numFmtId="0" fontId="30" fillId="2" borderId="0" xfId="0" applyFont="1" applyFill="1" applyBorder="1" applyAlignment="1" applyProtection="1">
      <alignment horizontal="left" vertical="top" wrapText="1" indent="1"/>
      <protection locked="0"/>
    </xf>
    <xf numFmtId="0" fontId="55" fillId="0" borderId="0" xfId="0" applyFont="1" applyAlignment="1" applyProtection="1">
      <alignment horizontal="left" wrapText="1"/>
      <protection hidden="1"/>
    </xf>
    <xf numFmtId="49" fontId="30" fillId="2" borderId="0" xfId="0" applyNumberFormat="1" applyFont="1" applyFill="1" applyBorder="1" applyAlignment="1" applyProtection="1">
      <alignment horizontal="left" indent="1"/>
      <protection locked="0"/>
    </xf>
    <xf numFmtId="0" fontId="36" fillId="26" borderId="0" xfId="0" applyFont="1" applyFill="1" applyBorder="1" applyAlignment="1" applyProtection="1">
      <alignment horizontal="center" vertical="center" wrapText="1"/>
      <protection hidden="1"/>
    </xf>
    <xf numFmtId="167" fontId="54" fillId="26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1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3" fontId="5" fillId="0" borderId="8" xfId="3" applyNumberFormat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/>
    </xf>
    <xf numFmtId="3" fontId="5" fillId="0" borderId="2" xfId="3" applyNumberFormat="1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horizontal="center" vertical="center" wrapText="1"/>
    </xf>
    <xf numFmtId="3" fontId="5" fillId="0" borderId="4" xfId="3" applyNumberFormat="1" applyFont="1" applyFill="1" applyBorder="1" applyAlignment="1">
      <alignment horizontal="center" vertical="center" wrapText="1"/>
    </xf>
    <xf numFmtId="0" fontId="5" fillId="0" borderId="0" xfId="3" quotePrefix="1" applyFont="1" applyFill="1" applyAlignment="1">
      <alignment horizontal="center" vertical="center" wrapText="1"/>
    </xf>
    <xf numFmtId="0" fontId="4" fillId="0" borderId="0" xfId="3" applyFont="1" applyFill="1"/>
    <xf numFmtId="0" fontId="5" fillId="0" borderId="0" xfId="3" quotePrefix="1" applyFont="1" applyFill="1" applyAlignment="1">
      <alignment horizontal="center"/>
    </xf>
  </cellXfs>
  <cellStyles count="191">
    <cellStyle name="Accent1 - 20%" xfId="6"/>
    <cellStyle name="Accent1 - 40%" xfId="7"/>
    <cellStyle name="Accent1 - 60%" xfId="8"/>
    <cellStyle name="Accent1 10" xfId="9"/>
    <cellStyle name="Accent1 11" xfId="10"/>
    <cellStyle name="Accent1 12" xfId="11"/>
    <cellStyle name="Accent1 13" xfId="12"/>
    <cellStyle name="Accent1 2" xfId="13"/>
    <cellStyle name="Accent1 3" xfId="14"/>
    <cellStyle name="Accent1 4" xfId="15"/>
    <cellStyle name="Accent1 5" xfId="16"/>
    <cellStyle name="Accent1 6" xfId="17"/>
    <cellStyle name="Accent1 7" xfId="18"/>
    <cellStyle name="Accent1 8" xfId="19"/>
    <cellStyle name="Accent1 9" xfId="20"/>
    <cellStyle name="Accent2 - 20%" xfId="21"/>
    <cellStyle name="Accent2 - 40%" xfId="22"/>
    <cellStyle name="Accent2 - 60%" xfId="23"/>
    <cellStyle name="Accent2 10" xfId="24"/>
    <cellStyle name="Accent2 11" xfId="25"/>
    <cellStyle name="Accent2 12" xfId="26"/>
    <cellStyle name="Accent2 13" xfId="27"/>
    <cellStyle name="Accent2 2" xfId="28"/>
    <cellStyle name="Accent2 3" xfId="29"/>
    <cellStyle name="Accent2 4" xfId="30"/>
    <cellStyle name="Accent2 5" xfId="31"/>
    <cellStyle name="Accent2 6" xfId="32"/>
    <cellStyle name="Accent2 7" xfId="33"/>
    <cellStyle name="Accent2 8" xfId="34"/>
    <cellStyle name="Accent2 9" xfId="35"/>
    <cellStyle name="Accent3 - 20%" xfId="36"/>
    <cellStyle name="Accent3 - 40%" xfId="37"/>
    <cellStyle name="Accent3 - 60%" xfId="38"/>
    <cellStyle name="Accent3 10" xfId="39"/>
    <cellStyle name="Accent3 11" xfId="40"/>
    <cellStyle name="Accent3 12" xfId="41"/>
    <cellStyle name="Accent3 13" xfId="42"/>
    <cellStyle name="Accent3 2" xfId="43"/>
    <cellStyle name="Accent3 3" xfId="44"/>
    <cellStyle name="Accent3 4" xfId="45"/>
    <cellStyle name="Accent3 5" xfId="46"/>
    <cellStyle name="Accent3 6" xfId="47"/>
    <cellStyle name="Accent3 7" xfId="48"/>
    <cellStyle name="Accent3 8" xfId="49"/>
    <cellStyle name="Accent3 9" xfId="50"/>
    <cellStyle name="Accent4 - 20%" xfId="51"/>
    <cellStyle name="Accent4 - 40%" xfId="52"/>
    <cellStyle name="Accent4 - 60%" xfId="53"/>
    <cellStyle name="Accent4 10" xfId="54"/>
    <cellStyle name="Accent4 11" xfId="55"/>
    <cellStyle name="Accent4 12" xfId="56"/>
    <cellStyle name="Accent4 13" xfId="57"/>
    <cellStyle name="Accent4 2" xfId="58"/>
    <cellStyle name="Accent4 3" xfId="59"/>
    <cellStyle name="Accent4 4" xfId="60"/>
    <cellStyle name="Accent4 5" xfId="61"/>
    <cellStyle name="Accent4 6" xfId="62"/>
    <cellStyle name="Accent4 7" xfId="63"/>
    <cellStyle name="Accent4 8" xfId="64"/>
    <cellStyle name="Accent4 9" xfId="65"/>
    <cellStyle name="Accent5 - 20%" xfId="66"/>
    <cellStyle name="Accent5 - 40%" xfId="67"/>
    <cellStyle name="Accent5 - 60%" xfId="68"/>
    <cellStyle name="Accent5 10" xfId="69"/>
    <cellStyle name="Accent5 11" xfId="70"/>
    <cellStyle name="Accent5 12" xfId="71"/>
    <cellStyle name="Accent5 13" xfId="72"/>
    <cellStyle name="Accent5 2" xfId="73"/>
    <cellStyle name="Accent5 3" xfId="74"/>
    <cellStyle name="Accent5 4" xfId="75"/>
    <cellStyle name="Accent5 5" xfId="76"/>
    <cellStyle name="Accent5 6" xfId="77"/>
    <cellStyle name="Accent5 7" xfId="78"/>
    <cellStyle name="Accent5 8" xfId="79"/>
    <cellStyle name="Accent5 9" xfId="80"/>
    <cellStyle name="Accent6 - 20%" xfId="81"/>
    <cellStyle name="Accent6 - 40%" xfId="82"/>
    <cellStyle name="Accent6 - 60%" xfId="83"/>
    <cellStyle name="Accent6 10" xfId="84"/>
    <cellStyle name="Accent6 11" xfId="85"/>
    <cellStyle name="Accent6 12" xfId="86"/>
    <cellStyle name="Accent6 13" xfId="87"/>
    <cellStyle name="Accent6 2" xfId="88"/>
    <cellStyle name="Accent6 3" xfId="89"/>
    <cellStyle name="Accent6 4" xfId="90"/>
    <cellStyle name="Accent6 5" xfId="91"/>
    <cellStyle name="Accent6 6" xfId="92"/>
    <cellStyle name="Accent6 7" xfId="93"/>
    <cellStyle name="Accent6 8" xfId="94"/>
    <cellStyle name="Accent6 9" xfId="95"/>
    <cellStyle name="Bad 2" xfId="96"/>
    <cellStyle name="Calculation 2" xfId="97"/>
    <cellStyle name="Check Cell 2" xfId="98"/>
    <cellStyle name="Comma 2" xfId="99"/>
    <cellStyle name="Comma 2 2" xfId="100"/>
    <cellStyle name="Currency" xfId="1" builtinId="4"/>
    <cellStyle name="Emphasis 1" xfId="101"/>
    <cellStyle name="Emphasis 2" xfId="102"/>
    <cellStyle name="Emphasis 3" xfId="103"/>
    <cellStyle name="Euro" xfId="104"/>
    <cellStyle name="Euro 2" xfId="105"/>
    <cellStyle name="Euro 3" xfId="106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Hiperligação 2" xfId="107"/>
    <cellStyle name="Hyperlink" xfId="5" builtinId="8"/>
    <cellStyle name="Neutral 2" xfId="108"/>
    <cellStyle name="Normal" xfId="0" builtinId="0"/>
    <cellStyle name="Normal 10" xfId="109"/>
    <cellStyle name="Normal 10 2" xfId="110"/>
    <cellStyle name="Normal 2" xfId="3"/>
    <cellStyle name="Normal 2 10" xfId="111"/>
    <cellStyle name="Normal 2 2" xfId="112"/>
    <cellStyle name="Normal 2 2 2" xfId="113"/>
    <cellStyle name="Normal 2 3" xfId="114"/>
    <cellStyle name="Normal 2 4" xfId="115"/>
    <cellStyle name="Normal 3" xfId="116"/>
    <cellStyle name="Normal 3 2" xfId="117"/>
    <cellStyle name="Normal 3 2 2" xfId="118"/>
    <cellStyle name="Normal 3 2 2 2" xfId="119"/>
    <cellStyle name="Normal 3 2 3" xfId="120"/>
    <cellStyle name="Normal 3 2 3 2" xfId="121"/>
    <cellStyle name="Normal 3 2 3 5" xfId="122"/>
    <cellStyle name="Normal 3 2 4" xfId="123"/>
    <cellStyle name="Normal 3 2 4 2" xfId="124"/>
    <cellStyle name="Normal 3 2 5" xfId="125"/>
    <cellStyle name="Normal 3 2 6" xfId="126"/>
    <cellStyle name="Normal 3 3" xfId="127"/>
    <cellStyle name="Normal 3 4" xfId="128"/>
    <cellStyle name="Normal 3 5" xfId="129"/>
    <cellStyle name="Normal 3 6" xfId="130"/>
    <cellStyle name="Normal 4" xfId="131"/>
    <cellStyle name="Normal 4 2" xfId="132"/>
    <cellStyle name="Normal 4 2 2" xfId="133"/>
    <cellStyle name="Normal 4 3" xfId="134"/>
    <cellStyle name="Normal 4 3 2" xfId="135"/>
    <cellStyle name="Normal 4 3 3" xfId="136"/>
    <cellStyle name="Normal 4 3 3 2" xfId="137"/>
    <cellStyle name="Normal 4 3 3 3" xfId="138"/>
    <cellStyle name="Normal 4 4" xfId="139"/>
    <cellStyle name="Normal 4 5" xfId="140"/>
    <cellStyle name="Normal 5" xfId="141"/>
    <cellStyle name="Normal 5 2" xfId="142"/>
    <cellStyle name="Normal 5 3" xfId="143"/>
    <cellStyle name="Normal 5 4" xfId="144"/>
    <cellStyle name="Normal 5 5" xfId="145"/>
    <cellStyle name="Normal 6" xfId="146"/>
    <cellStyle name="Normal 6 2" xfId="147"/>
    <cellStyle name="Normal 6 2 2" xfId="148"/>
    <cellStyle name="Normal 6 3" xfId="149"/>
    <cellStyle name="Normal 6 4" xfId="150"/>
    <cellStyle name="Normal 7" xfId="151"/>
    <cellStyle name="Normal 7 2" xfId="152"/>
    <cellStyle name="Normal 8" xfId="153"/>
    <cellStyle name="Normal 9" xfId="154"/>
    <cellStyle name="Output 2" xfId="155"/>
    <cellStyle name="Percent" xfId="2" builtinId="5"/>
    <cellStyle name="Percent 2" xfId="156"/>
    <cellStyle name="Percent 2 2" xfId="157"/>
    <cellStyle name="Percentagem 2" xfId="4"/>
    <cellStyle name="Percentagem 2 2" xfId="159"/>
    <cellStyle name="Percentagem 2 3" xfId="160"/>
    <cellStyle name="Percentagem 2 4" xfId="161"/>
    <cellStyle name="Percentagem 3" xfId="162"/>
    <cellStyle name="Percentagem 3 2" xfId="163"/>
    <cellStyle name="Percentagem 4" xfId="164"/>
    <cellStyle name="Percentagem 5" xfId="165"/>
    <cellStyle name="Percentagem 6" xfId="166"/>
    <cellStyle name="Percentagem 6 2" xfId="167"/>
    <cellStyle name="Percentagem 7" xfId="168"/>
    <cellStyle name="Percentagem 8" xfId="158"/>
    <cellStyle name="Sheet Title" xfId="169"/>
    <cellStyle name="Total 2" xfId="170"/>
    <cellStyle name="Vírgula 2" xfId="171"/>
    <cellStyle name="Vírgula 2 2" xfId="172"/>
    <cellStyle name="Vírgula 2 2 2" xfId="173"/>
    <cellStyle name="Vírgula 2 2 3" xfId="174"/>
    <cellStyle name="Vírgula 2 2 3 2" xfId="175"/>
    <cellStyle name="Vírgula 2 2 3 3" xfId="176"/>
    <cellStyle name="Vírgula 2 3" xfId="177"/>
    <cellStyle name="Vírgula 2 4" xfId="178"/>
    <cellStyle name="Vírgula 3" xfId="179"/>
    <cellStyle name="Vírgula 4" xfId="180"/>
    <cellStyle name="Vírgula 5" xfId="181"/>
  </cellStyles>
  <dxfs count="2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saldopositivo.cgd.p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12700</xdr:colOff>
      <xdr:row>2</xdr:row>
      <xdr:rowOff>0</xdr:rowOff>
    </xdr:from>
    <xdr:to>
      <xdr:col>11</xdr:col>
      <xdr:colOff>12700</xdr:colOff>
      <xdr:row>7</xdr:row>
      <xdr:rowOff>12700</xdr:rowOff>
    </xdr:to>
    <xdr:pic>
      <xdr:nvPicPr>
        <xdr:cNvPr id="3" name="Picture 2" descr="LogoSP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355600"/>
          <a:ext cx="1803400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0"/>
  <sheetViews>
    <sheetView showGridLines="0" showRowColHeaders="0" tabSelected="1" workbookViewId="0">
      <selection activeCell="D17" sqref="D17"/>
    </sheetView>
  </sheetViews>
  <sheetFormatPr defaultColWidth="11.42578125" defaultRowHeight="15"/>
  <cols>
    <col min="3" max="3" width="16.42578125" customWidth="1"/>
    <col min="4" max="4" width="13.7109375" bestFit="1" customWidth="1"/>
    <col min="5" max="5" width="13" customWidth="1"/>
    <col min="6" max="6" width="12.42578125" customWidth="1"/>
    <col min="8" max="8" width="6.42578125" customWidth="1"/>
    <col min="11" max="11" width="12.85546875" customWidth="1"/>
  </cols>
  <sheetData>
    <row r="2" spans="2:24" s="2" customFormat="1"/>
    <row r="3" spans="2:24">
      <c r="B3" s="40"/>
      <c r="C3" s="40"/>
      <c r="D3" s="40"/>
      <c r="E3" s="40"/>
      <c r="F3" s="40"/>
      <c r="G3" s="40"/>
      <c r="H3" s="40"/>
      <c r="I3" s="40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2:24" ht="26.25">
      <c r="B4" s="70" t="s">
        <v>18</v>
      </c>
      <c r="C4" s="46"/>
      <c r="D4" s="46"/>
      <c r="E4" s="46"/>
      <c r="F4" s="46"/>
      <c r="G4" s="46"/>
      <c r="H4" s="46"/>
      <c r="I4" s="46"/>
      <c r="L4" s="114"/>
      <c r="M4" s="114"/>
      <c r="N4" s="114"/>
      <c r="O4" s="114"/>
      <c r="P4" s="114"/>
      <c r="Q4" s="114"/>
      <c r="R4" s="114"/>
      <c r="S4" s="114"/>
      <c r="T4" s="114"/>
      <c r="U4" s="37"/>
      <c r="V4" s="37"/>
      <c r="W4" s="37"/>
      <c r="X4" s="37"/>
    </row>
    <row r="5" spans="2:24" ht="15.95" customHeight="1">
      <c r="B5" s="147" t="s">
        <v>19</v>
      </c>
      <c r="C5" s="147"/>
      <c r="D5" s="147"/>
      <c r="E5" s="147"/>
      <c r="F5" s="147"/>
      <c r="G5" s="147"/>
      <c r="H5" s="147"/>
      <c r="I5" s="46"/>
      <c r="L5" s="114"/>
      <c r="M5" s="114"/>
      <c r="N5" s="114"/>
      <c r="O5" s="114"/>
      <c r="P5" s="114"/>
      <c r="Q5" s="114"/>
      <c r="R5" s="114"/>
      <c r="S5" s="114"/>
      <c r="T5" s="114"/>
      <c r="U5" s="37"/>
      <c r="V5" s="37"/>
      <c r="W5" s="37"/>
      <c r="X5" s="37"/>
    </row>
    <row r="6" spans="2:24" ht="15.95" customHeight="1">
      <c r="B6" s="147"/>
      <c r="C6" s="147"/>
      <c r="D6" s="147"/>
      <c r="E6" s="147"/>
      <c r="F6" s="147"/>
      <c r="G6" s="147"/>
      <c r="H6" s="147"/>
      <c r="I6" s="46"/>
      <c r="L6" s="114"/>
      <c r="M6" s="114"/>
      <c r="N6" s="114"/>
      <c r="O6" s="114"/>
      <c r="P6" s="114"/>
      <c r="Q6" s="114"/>
      <c r="R6" s="114"/>
      <c r="S6" s="114"/>
      <c r="T6" s="114"/>
      <c r="U6" s="37"/>
      <c r="V6" s="37"/>
      <c r="W6" s="37"/>
      <c r="X6" s="37"/>
    </row>
    <row r="7" spans="2:24" ht="17.25">
      <c r="B7" s="64"/>
      <c r="C7" s="59"/>
      <c r="D7" s="59"/>
      <c r="E7" s="59"/>
      <c r="F7" s="59"/>
      <c r="G7" s="59"/>
      <c r="H7" s="59"/>
      <c r="I7" s="59"/>
      <c r="L7" s="114"/>
      <c r="M7" s="114"/>
      <c r="N7" s="114"/>
      <c r="O7" s="114"/>
      <c r="P7" s="114"/>
      <c r="Q7" s="114"/>
      <c r="R7" s="114"/>
      <c r="S7" s="114"/>
      <c r="T7" s="114"/>
      <c r="U7" s="37"/>
      <c r="V7" s="37"/>
      <c r="W7" s="37"/>
      <c r="X7" s="37"/>
    </row>
    <row r="8" spans="2:24" ht="17.25">
      <c r="B8" s="65"/>
      <c r="C8" s="66"/>
      <c r="D8" s="66"/>
      <c r="E8" s="66"/>
      <c r="F8" s="66"/>
      <c r="G8" s="66"/>
      <c r="H8" s="66"/>
      <c r="I8" s="66"/>
      <c r="L8" s="114"/>
      <c r="M8" s="114" t="s">
        <v>4</v>
      </c>
      <c r="N8" s="114" t="s">
        <v>21</v>
      </c>
      <c r="O8" s="114"/>
      <c r="P8" s="114" t="s">
        <v>0</v>
      </c>
      <c r="Q8" s="114"/>
      <c r="R8" s="114"/>
      <c r="S8" s="114"/>
      <c r="T8" s="114"/>
      <c r="U8" s="37"/>
      <c r="V8" s="37"/>
      <c r="W8" s="37"/>
      <c r="X8" s="37"/>
    </row>
    <row r="9" spans="2:24">
      <c r="B9" s="58"/>
      <c r="C9" s="58"/>
      <c r="D9" s="58"/>
      <c r="E9" s="58"/>
      <c r="F9" s="58"/>
      <c r="G9" s="58"/>
      <c r="H9" s="58"/>
      <c r="I9" s="58"/>
      <c r="L9" s="114"/>
      <c r="M9" s="114" t="s">
        <v>13</v>
      </c>
      <c r="N9" s="114" t="s">
        <v>22</v>
      </c>
      <c r="O9" s="114"/>
      <c r="P9" s="114" t="s">
        <v>1</v>
      </c>
      <c r="Q9" s="114"/>
      <c r="R9" s="114"/>
      <c r="S9" s="114"/>
      <c r="T9" s="114"/>
      <c r="U9" s="37"/>
      <c r="V9" s="37"/>
      <c r="W9" s="37"/>
      <c r="X9" s="37"/>
    </row>
    <row r="10" spans="2:24" ht="15" customHeight="1">
      <c r="B10" s="50"/>
      <c r="C10" s="50"/>
      <c r="D10" s="50"/>
      <c r="E10" s="50"/>
      <c r="F10" s="50"/>
      <c r="G10" s="50"/>
      <c r="H10" s="66"/>
      <c r="I10" s="148" t="s">
        <v>32</v>
      </c>
      <c r="J10" s="148"/>
      <c r="K10" s="148"/>
      <c r="L10" s="114"/>
      <c r="M10" s="114"/>
      <c r="N10" s="114" t="s">
        <v>23</v>
      </c>
      <c r="O10" s="114"/>
      <c r="P10" s="114" t="s">
        <v>2</v>
      </c>
      <c r="Q10" s="114"/>
      <c r="R10" s="114"/>
      <c r="S10" s="114"/>
      <c r="T10" s="114"/>
      <c r="U10" s="37"/>
      <c r="V10" s="37"/>
      <c r="W10" s="37"/>
      <c r="X10" s="37"/>
    </row>
    <row r="11" spans="2:24" ht="15.75">
      <c r="B11" s="45" t="s">
        <v>15</v>
      </c>
      <c r="C11" s="47"/>
      <c r="D11" s="49" t="s">
        <v>4</v>
      </c>
      <c r="E11" s="48"/>
      <c r="F11" s="48"/>
      <c r="G11" s="52"/>
      <c r="H11" s="72"/>
      <c r="I11" s="148"/>
      <c r="J11" s="148"/>
      <c r="K11" s="148"/>
      <c r="L11" s="114"/>
      <c r="M11" s="114"/>
      <c r="N11" s="114"/>
      <c r="O11" s="114"/>
      <c r="P11" s="114"/>
      <c r="Q11" s="114"/>
      <c r="R11" s="114"/>
      <c r="S11" s="114"/>
      <c r="T11" s="114"/>
      <c r="U11" s="37"/>
      <c r="V11" s="37"/>
      <c r="W11" s="37"/>
      <c r="X11" s="37"/>
    </row>
    <row r="12" spans="2:24" ht="15.95" customHeight="1">
      <c r="B12" s="45"/>
      <c r="C12" s="47"/>
      <c r="D12" s="48"/>
      <c r="E12" s="48"/>
      <c r="F12" s="48"/>
      <c r="G12" s="52"/>
      <c r="H12" s="73"/>
      <c r="I12" s="153">
        <f>D30+G30</f>
        <v>0</v>
      </c>
      <c r="J12" s="153"/>
      <c r="K12" s="153"/>
      <c r="L12" s="114"/>
      <c r="M12" s="114"/>
      <c r="N12" s="114"/>
      <c r="O12" s="114"/>
      <c r="P12" s="114"/>
      <c r="Q12" s="114"/>
      <c r="R12" s="114"/>
      <c r="S12" s="114"/>
      <c r="T12" s="114"/>
      <c r="U12" s="37"/>
      <c r="V12" s="37"/>
      <c r="W12" s="37"/>
      <c r="X12" s="37"/>
    </row>
    <row r="13" spans="2:24" ht="15" customHeight="1">
      <c r="B13" s="45" t="s">
        <v>20</v>
      </c>
      <c r="C13" s="47"/>
      <c r="D13" s="149" t="s">
        <v>21</v>
      </c>
      <c r="E13" s="149"/>
      <c r="F13" s="149"/>
      <c r="G13" s="60"/>
      <c r="H13" s="74"/>
      <c r="I13" s="153"/>
      <c r="J13" s="153"/>
      <c r="K13" s="153"/>
      <c r="L13" s="114"/>
      <c r="M13" s="114"/>
      <c r="N13" s="114"/>
      <c r="O13" s="114"/>
      <c r="P13" s="114"/>
      <c r="Q13" s="114"/>
      <c r="R13" s="114"/>
      <c r="S13" s="114"/>
      <c r="T13" s="114"/>
      <c r="U13" s="37"/>
      <c r="V13" s="37"/>
      <c r="W13" s="37"/>
      <c r="X13" s="37"/>
    </row>
    <row r="14" spans="2:24" ht="15" customHeight="1">
      <c r="B14" s="45"/>
      <c r="C14" s="47"/>
      <c r="D14" s="48"/>
      <c r="E14" s="53"/>
      <c r="F14" s="53"/>
      <c r="G14" s="60"/>
      <c r="H14" s="74"/>
      <c r="I14" s="153"/>
      <c r="J14" s="153"/>
      <c r="K14" s="153"/>
      <c r="L14" s="114"/>
      <c r="M14" s="114"/>
      <c r="N14" s="114"/>
      <c r="O14" s="114"/>
      <c r="P14" s="114"/>
      <c r="Q14" s="114"/>
      <c r="R14" s="114"/>
      <c r="S14" s="114"/>
      <c r="T14" s="114"/>
      <c r="U14" s="37"/>
      <c r="V14" s="37"/>
      <c r="W14" s="37"/>
      <c r="X14" s="37"/>
    </row>
    <row r="15" spans="2:24" ht="15.95" customHeight="1">
      <c r="B15" s="45" t="s">
        <v>16</v>
      </c>
      <c r="C15" s="47"/>
      <c r="D15" s="151" t="s">
        <v>1</v>
      </c>
      <c r="E15" s="151"/>
      <c r="F15" s="54"/>
      <c r="G15" s="52"/>
      <c r="H15" s="73"/>
      <c r="I15" s="119" t="s">
        <v>37</v>
      </c>
      <c r="J15" s="120"/>
      <c r="K15" s="121">
        <f>N30</f>
        <v>0</v>
      </c>
      <c r="L15" s="114"/>
      <c r="M15" s="114"/>
      <c r="N15" s="114"/>
      <c r="O15" s="114"/>
      <c r="P15" s="114"/>
      <c r="Q15" s="114"/>
      <c r="R15" s="114"/>
      <c r="S15" s="114"/>
      <c r="T15" s="114"/>
      <c r="U15" s="37"/>
      <c r="V15" s="37"/>
      <c r="W15" s="37"/>
      <c r="X15" s="37"/>
    </row>
    <row r="16" spans="2:24" ht="15.95" customHeight="1">
      <c r="B16" s="47"/>
      <c r="C16" s="47"/>
      <c r="D16" s="48"/>
      <c r="E16" s="48"/>
      <c r="F16" s="48"/>
      <c r="G16" s="52"/>
      <c r="H16" s="73"/>
      <c r="I16" s="122" t="s">
        <v>38</v>
      </c>
      <c r="J16" s="123"/>
      <c r="K16" s="124">
        <f>I12-K15</f>
        <v>0</v>
      </c>
      <c r="L16" s="114"/>
      <c r="M16" s="114"/>
      <c r="N16" s="114"/>
      <c r="O16" s="114"/>
      <c r="P16" s="114"/>
      <c r="Q16" s="114"/>
      <c r="R16" s="114"/>
      <c r="S16" s="114"/>
      <c r="T16" s="114"/>
      <c r="U16" s="37"/>
      <c r="V16" s="37"/>
      <c r="W16" s="37"/>
      <c r="X16" s="37"/>
    </row>
    <row r="17" spans="2:24" ht="15.95" customHeight="1">
      <c r="B17" s="45" t="s">
        <v>26</v>
      </c>
      <c r="C17" s="47"/>
      <c r="D17" s="56">
        <v>0</v>
      </c>
      <c r="E17" s="48"/>
      <c r="F17" s="48"/>
      <c r="G17" s="52"/>
      <c r="H17" s="73"/>
      <c r="I17" s="152" t="s">
        <v>31</v>
      </c>
      <c r="J17" s="152"/>
      <c r="K17" s="152"/>
      <c r="L17" s="114"/>
      <c r="M17" s="114"/>
      <c r="N17" s="114"/>
      <c r="O17" s="114"/>
      <c r="P17" s="114"/>
      <c r="Q17" s="114"/>
      <c r="R17" s="114"/>
      <c r="S17" s="114"/>
      <c r="T17" s="114"/>
      <c r="U17" s="37"/>
      <c r="V17" s="37"/>
      <c r="W17" s="37"/>
      <c r="X17" s="37"/>
    </row>
    <row r="18" spans="2:24" ht="17.25">
      <c r="B18" s="45"/>
      <c r="C18" s="47"/>
      <c r="D18" s="57"/>
      <c r="E18" s="55"/>
      <c r="F18" s="55"/>
      <c r="G18" s="51"/>
      <c r="H18" s="75"/>
      <c r="I18" s="152"/>
      <c r="J18" s="152"/>
      <c r="K18" s="152"/>
      <c r="L18" s="114"/>
      <c r="M18" s="114"/>
      <c r="N18" s="114"/>
      <c r="O18" s="114"/>
      <c r="P18" s="114"/>
      <c r="Q18" s="114"/>
      <c r="R18" s="114"/>
      <c r="S18" s="114"/>
      <c r="T18" s="114"/>
      <c r="U18" s="37"/>
      <c r="V18" s="37"/>
      <c r="W18" s="37"/>
      <c r="X18" s="37"/>
    </row>
    <row r="19" spans="2:24" ht="17.25">
      <c r="B19" s="45"/>
      <c r="C19" s="44"/>
      <c r="D19" s="109"/>
      <c r="E19" s="43"/>
      <c r="F19" s="43"/>
      <c r="G19" s="61"/>
      <c r="H19" s="76"/>
      <c r="I19" s="152"/>
      <c r="J19" s="152"/>
      <c r="K19" s="152"/>
      <c r="L19" s="114"/>
      <c r="M19" s="114"/>
      <c r="N19" s="114"/>
      <c r="O19" s="114"/>
      <c r="P19" s="114"/>
      <c r="Q19" s="114"/>
      <c r="R19" s="114"/>
      <c r="S19" s="114"/>
      <c r="T19" s="114"/>
      <c r="U19" s="37"/>
      <c r="V19" s="37"/>
      <c r="W19" s="37"/>
      <c r="X19" s="37"/>
    </row>
    <row r="20" spans="2:24" ht="15.75">
      <c r="B20" s="42"/>
      <c r="C20" s="42"/>
      <c r="D20" s="42"/>
      <c r="E20" s="42"/>
      <c r="F20" s="42"/>
      <c r="G20" s="110"/>
      <c r="H20" s="77"/>
      <c r="I20" s="111"/>
      <c r="J20" s="111"/>
      <c r="K20" s="111"/>
      <c r="L20" s="114"/>
      <c r="M20" s="114"/>
      <c r="N20" s="114"/>
      <c r="O20" s="114"/>
      <c r="P20" s="114"/>
      <c r="Q20" s="114"/>
      <c r="R20" s="114"/>
      <c r="S20" s="114"/>
      <c r="T20" s="114"/>
      <c r="U20" s="37"/>
      <c r="V20" s="37"/>
      <c r="W20" s="37"/>
      <c r="X20" s="37"/>
    </row>
    <row r="21" spans="2:24">
      <c r="B21" s="62"/>
      <c r="C21" s="62"/>
      <c r="D21" s="62"/>
      <c r="E21" s="62"/>
      <c r="F21" s="62"/>
      <c r="G21" s="62"/>
      <c r="H21" s="62"/>
      <c r="I21" s="62"/>
      <c r="L21" s="114"/>
      <c r="M21" s="114" t="s">
        <v>24</v>
      </c>
      <c r="N21" s="114"/>
      <c r="O21" s="114"/>
      <c r="P21" s="114"/>
      <c r="Q21" s="114"/>
      <c r="R21" s="114"/>
      <c r="S21" s="114"/>
      <c r="T21" s="114"/>
      <c r="U21" s="37"/>
      <c r="V21" s="37"/>
      <c r="W21" s="37"/>
      <c r="X21" s="37"/>
    </row>
    <row r="22" spans="2:24" ht="17.25">
      <c r="B22" s="125" t="s">
        <v>25</v>
      </c>
      <c r="C22" s="62"/>
      <c r="D22" s="62"/>
      <c r="E22" s="62"/>
      <c r="F22" s="62"/>
      <c r="G22" s="62"/>
      <c r="H22" s="62"/>
      <c r="I22" s="62"/>
      <c r="J22" s="37"/>
      <c r="K22" s="37"/>
      <c r="L22" s="114"/>
      <c r="M22" s="114">
        <f>IF(D13="Pensões",'2013'!H13,IF(D13="Pensões - Deficiente",'2013'!H66,IF(D13="Pensões - Deficiente Forças Armadas",'2013'!G102)))</f>
        <v>0</v>
      </c>
      <c r="N22" s="114"/>
      <c r="O22" s="114" t="s">
        <v>36</v>
      </c>
      <c r="P22" s="114"/>
      <c r="Q22" s="114"/>
      <c r="R22" s="114"/>
      <c r="S22" s="114"/>
      <c r="T22" s="114"/>
      <c r="U22" s="37"/>
      <c r="V22" s="37"/>
      <c r="W22" s="37"/>
      <c r="X22" s="37"/>
    </row>
    <row r="23" spans="2:24">
      <c r="B23" s="126"/>
      <c r="C23" s="126"/>
      <c r="D23" s="126"/>
      <c r="E23" s="126"/>
      <c r="F23" s="126"/>
      <c r="G23" s="126"/>
      <c r="H23" s="63"/>
      <c r="I23" s="63"/>
      <c r="J23" s="37"/>
      <c r="K23" s="37"/>
      <c r="L23" s="114"/>
      <c r="M23" s="114"/>
      <c r="N23" s="114"/>
      <c r="O23" s="114">
        <f>IF(D13="Pensões",'2013 (2)'!H13,IF(D13="Pensões - Deficiente",'2013 (2)'!H66,IF(D13="Pensões - Deficiente Forças Armadas",'2013 (2)'!G102)))</f>
        <v>0</v>
      </c>
      <c r="P23" s="114"/>
      <c r="Q23" s="114"/>
      <c r="R23" s="114"/>
      <c r="S23" s="114"/>
      <c r="T23" s="114"/>
      <c r="U23" s="37"/>
      <c r="V23" s="37"/>
      <c r="W23" s="37"/>
      <c r="X23" s="37"/>
    </row>
    <row r="24" spans="2:24" ht="15.75">
      <c r="B24" s="127" t="s">
        <v>27</v>
      </c>
      <c r="C24" s="128"/>
      <c r="D24" s="129">
        <f>D17</f>
        <v>0</v>
      </c>
      <c r="E24" s="127" t="s">
        <v>17</v>
      </c>
      <c r="F24" s="128"/>
      <c r="G24" s="130">
        <f>D24/12</f>
        <v>0</v>
      </c>
      <c r="H24" s="37"/>
      <c r="I24" s="150" t="s">
        <v>33</v>
      </c>
      <c r="J24" s="150"/>
      <c r="K24" s="150"/>
      <c r="L24" s="114"/>
      <c r="M24" s="114"/>
      <c r="N24" s="114">
        <v>2013</v>
      </c>
      <c r="O24" s="114"/>
      <c r="P24" s="114"/>
      <c r="Q24" s="114"/>
      <c r="R24" s="114"/>
      <c r="S24" s="114"/>
      <c r="T24" s="114"/>
      <c r="U24" s="37"/>
      <c r="V24" s="37"/>
      <c r="W24" s="37"/>
      <c r="X24" s="37"/>
    </row>
    <row r="25" spans="2:24" ht="18" customHeight="1">
      <c r="B25" s="131" t="s">
        <v>14</v>
      </c>
      <c r="C25" s="132"/>
      <c r="D25" s="133">
        <f>M25</f>
        <v>0</v>
      </c>
      <c r="E25" s="131" t="s">
        <v>14</v>
      </c>
      <c r="F25" s="132"/>
      <c r="G25" s="134">
        <f>M25/12</f>
        <v>0</v>
      </c>
      <c r="H25" s="37"/>
      <c r="I25" s="150"/>
      <c r="J25" s="150"/>
      <c r="K25" s="150"/>
      <c r="L25" s="114"/>
      <c r="M25" s="114">
        <f>IF(D17&lt;=1000,0,IF(AND(D17&gt;1000,D17&lt;=1800),0.035*D17,IF(AND(D17&gt;1800,D17&lt;=3750),1800*0.035+0.16*(D17-1800),IF(D17&gt;3750,0.1*D17+IF(AND(D17&gt;5030.94,D17&lt;7545.96),(D17-5030.94)*0.15,IF(AND(D17&gt;5030.94,D17&gt;7545.96),(7545.96-5030.94)*0.15+(D17-7545.96)*0.4))))))</f>
        <v>0</v>
      </c>
      <c r="N25" s="115">
        <f>D17-M26</f>
        <v>0</v>
      </c>
      <c r="O25" s="115">
        <f>N25/12</f>
        <v>0</v>
      </c>
      <c r="P25" s="114"/>
      <c r="Q25" s="114"/>
      <c r="R25" s="114"/>
      <c r="S25" s="114"/>
      <c r="T25" s="114"/>
      <c r="U25" s="37"/>
      <c r="V25" s="37"/>
      <c r="W25" s="37"/>
      <c r="X25" s="37"/>
    </row>
    <row r="26" spans="2:24" ht="18" customHeight="1">
      <c r="B26" s="131" t="s">
        <v>28</v>
      </c>
      <c r="C26" s="135"/>
      <c r="D26" s="136">
        <f>INT((D24-D25)*M22)</f>
        <v>0</v>
      </c>
      <c r="E26" s="137" t="s">
        <v>28</v>
      </c>
      <c r="F26" s="138"/>
      <c r="G26" s="139">
        <f>D26/12</f>
        <v>0</v>
      </c>
      <c r="H26" s="63"/>
      <c r="I26" s="150"/>
      <c r="J26" s="150"/>
      <c r="K26" s="150"/>
      <c r="L26" s="114"/>
      <c r="M26" s="114">
        <f>IF(D17&lt;=1350,0,IF(AND(D17&gt;1350,D17&lt;=1800),0.035*D17,IF(AND(D17&gt;1800,D17&lt;=3750),1800*0.035+0.16*(D17-1800),IF(D17&gt;3750,0.1*D17+IF(AND(D17&gt;5030.94,D17&lt;7545.96),(D17-5030.94)*0.15,IF(AND(D17&gt;5030.94,D17&gt;7545.96),(7545.96-5030.94)*0.15+(D17-7545.96)*0.4))))))</f>
        <v>0</v>
      </c>
      <c r="N26" s="115">
        <f>O23*N25</f>
        <v>0</v>
      </c>
      <c r="O26" s="115">
        <f>N26/12</f>
        <v>0</v>
      </c>
      <c r="P26" s="114"/>
      <c r="Q26" s="114"/>
      <c r="R26" s="114"/>
      <c r="S26" s="114"/>
      <c r="T26" s="114"/>
      <c r="U26" s="37"/>
      <c r="V26" s="37"/>
      <c r="W26" s="37"/>
      <c r="X26" s="37"/>
    </row>
    <row r="27" spans="2:24" ht="18" customHeight="1">
      <c r="B27" s="131" t="str">
        <f>IF(D11="Público","Contribuição ADSE (3,5%)",IF(D11="Privado","","Contribuição ADSE (3,5%)"))</f>
        <v>Contribuição ADSE (3,5%)</v>
      </c>
      <c r="C27" s="135"/>
      <c r="D27" s="136">
        <f>IF(D11="Privado",0,IF(D11="Público",(D24-D25)*0.035,0))</f>
        <v>0</v>
      </c>
      <c r="E27" s="137" t="str">
        <f>IF(D11="Público","Contribuição ADSE (3,5%)",IF(D11="Privado","","Contribuição ADSE (3,5%)"))</f>
        <v>Contribuição ADSE (3,5%)</v>
      </c>
      <c r="F27" s="138"/>
      <c r="G27" s="139">
        <f>IF(D11="Privado",0,IF(D11="Público",(G24-G25)*0.035,0))</f>
        <v>0</v>
      </c>
      <c r="H27" s="63"/>
      <c r="I27" s="150"/>
      <c r="J27" s="150"/>
      <c r="K27" s="150"/>
      <c r="L27" s="114"/>
      <c r="M27" s="114"/>
      <c r="N27" s="114">
        <f>IF(D11="Público",N25*0.0225,0)</f>
        <v>0</v>
      </c>
      <c r="O27" s="114">
        <f>IF(D11="Público",O25*0.0225,0)</f>
        <v>0</v>
      </c>
      <c r="P27" s="114"/>
      <c r="Q27" s="114"/>
      <c r="R27" s="114"/>
      <c r="S27" s="114"/>
      <c r="T27" s="114"/>
      <c r="U27" s="37"/>
      <c r="V27" s="37"/>
      <c r="W27" s="37"/>
      <c r="X27" s="37"/>
    </row>
    <row r="28" spans="2:24" ht="18" customHeight="1">
      <c r="B28" s="131" t="s">
        <v>29</v>
      </c>
      <c r="C28" s="135"/>
      <c r="D28" s="136">
        <f>IF((D24-D25-D26-D27-485)&lt;0,0,INT((D24-D25-D26-D27-485)*0.035))</f>
        <v>0</v>
      </c>
      <c r="E28" s="131" t="s">
        <v>29</v>
      </c>
      <c r="F28" s="135"/>
      <c r="G28" s="140">
        <f>D28/12</f>
        <v>0</v>
      </c>
      <c r="H28" s="118"/>
      <c r="I28" s="150"/>
      <c r="J28" s="150"/>
      <c r="K28" s="150"/>
      <c r="L28" s="114"/>
      <c r="M28" s="114"/>
      <c r="N28" s="116">
        <f>IF((N25-N26-N27-485)&lt;0,0,INT((N25-N26-N27-485)*0.035))</f>
        <v>0</v>
      </c>
      <c r="O28" s="116">
        <f>N28/12</f>
        <v>0</v>
      </c>
      <c r="P28" s="114"/>
      <c r="Q28" s="114"/>
      <c r="R28" s="114"/>
      <c r="S28" s="114"/>
      <c r="T28" s="114"/>
      <c r="U28" s="37"/>
      <c r="V28" s="37"/>
      <c r="W28" s="37"/>
      <c r="X28" s="37"/>
    </row>
    <row r="29" spans="2:24" ht="15.75">
      <c r="B29" s="131"/>
      <c r="C29" s="141"/>
      <c r="D29" s="141"/>
      <c r="E29" s="131"/>
      <c r="F29" s="141"/>
      <c r="G29" s="142"/>
      <c r="H29" s="118"/>
      <c r="I29" s="150"/>
      <c r="J29" s="150"/>
      <c r="K29" s="150"/>
      <c r="L29" s="114"/>
      <c r="M29" s="114"/>
      <c r="N29" s="115">
        <f>N25-N26-N27-N28</f>
        <v>0</v>
      </c>
      <c r="O29" s="115">
        <f>O25-O26-O27-O28</f>
        <v>0</v>
      </c>
      <c r="P29" s="114"/>
      <c r="Q29" s="114"/>
      <c r="R29" s="114"/>
      <c r="S29" s="114"/>
      <c r="T29" s="114"/>
      <c r="U29" s="37"/>
      <c r="V29" s="37"/>
      <c r="W29" s="37"/>
      <c r="X29" s="37"/>
    </row>
    <row r="30" spans="2:24" ht="18" customHeight="1">
      <c r="B30" s="143" t="s">
        <v>30</v>
      </c>
      <c r="C30" s="144"/>
      <c r="D30" s="145">
        <f>D24-D25-D26-D27-D28</f>
        <v>0</v>
      </c>
      <c r="E30" s="143" t="s">
        <v>30</v>
      </c>
      <c r="F30" s="144"/>
      <c r="G30" s="146">
        <f>G24-G25-G26-G27-G28</f>
        <v>0</v>
      </c>
      <c r="H30" s="118"/>
      <c r="I30" s="150"/>
      <c r="J30" s="150"/>
      <c r="K30" s="150"/>
      <c r="L30" s="114"/>
      <c r="M30" s="114"/>
      <c r="N30" s="115">
        <f>N29+O29</f>
        <v>0</v>
      </c>
      <c r="O30" s="114"/>
      <c r="P30" s="114"/>
      <c r="Q30" s="114"/>
      <c r="R30" s="114"/>
      <c r="S30" s="114"/>
      <c r="T30" s="114"/>
      <c r="U30" s="37"/>
      <c r="V30" s="37"/>
      <c r="W30" s="37"/>
      <c r="X30" s="37"/>
    </row>
    <row r="31" spans="2:24" ht="18" customHeight="1">
      <c r="B31" s="37"/>
      <c r="C31" s="106" t="s">
        <v>34</v>
      </c>
      <c r="D31" s="107" t="s">
        <v>35</v>
      </c>
      <c r="E31" s="108">
        <f>D30+G30</f>
        <v>0</v>
      </c>
      <c r="F31" s="106"/>
      <c r="G31" s="106"/>
      <c r="H31" s="63"/>
      <c r="I31" s="63"/>
      <c r="J31" s="37"/>
      <c r="K31" s="37"/>
      <c r="L31" s="114"/>
      <c r="M31" s="114"/>
      <c r="N31" s="114"/>
      <c r="O31" s="114"/>
      <c r="P31" s="114"/>
      <c r="Q31" s="114"/>
      <c r="R31" s="114"/>
      <c r="S31" s="114"/>
      <c r="T31" s="114"/>
      <c r="U31" s="37"/>
      <c r="V31" s="37"/>
      <c r="W31" s="37"/>
      <c r="X31" s="37"/>
    </row>
    <row r="32" spans="2:24" ht="18" customHeight="1">
      <c r="B32" s="78"/>
      <c r="C32" s="79"/>
      <c r="D32" s="79"/>
      <c r="E32" s="80"/>
      <c r="F32" s="80"/>
      <c r="G32" s="80"/>
      <c r="H32" s="80"/>
      <c r="I32" s="80"/>
      <c r="L32" s="114"/>
      <c r="M32" s="114"/>
      <c r="N32" s="114"/>
      <c r="O32" s="114"/>
      <c r="P32" s="114"/>
      <c r="Q32" s="114"/>
      <c r="R32" s="114"/>
      <c r="S32" s="114"/>
      <c r="T32" s="114"/>
      <c r="U32" s="37"/>
      <c r="V32" s="37"/>
      <c r="W32" s="37"/>
      <c r="X32" s="37"/>
    </row>
    <row r="33" spans="2:24" ht="15.75">
      <c r="B33" s="80"/>
      <c r="C33" s="80"/>
      <c r="D33" s="80"/>
      <c r="E33" s="81"/>
      <c r="F33" s="81"/>
      <c r="G33" s="82"/>
      <c r="H33" s="83"/>
      <c r="I33" s="84"/>
      <c r="L33" s="114"/>
      <c r="M33" s="114"/>
      <c r="N33" s="114"/>
      <c r="O33" s="114"/>
      <c r="P33" s="114"/>
      <c r="Q33" s="114"/>
      <c r="R33" s="114"/>
      <c r="S33" s="114"/>
      <c r="T33" s="114"/>
      <c r="U33" s="37"/>
      <c r="V33" s="37"/>
      <c r="W33" s="37"/>
      <c r="X33" s="37"/>
    </row>
    <row r="34" spans="2:24" ht="21">
      <c r="B34" s="99"/>
      <c r="C34" s="99"/>
      <c r="D34" s="85"/>
      <c r="E34" s="100"/>
      <c r="F34" s="100"/>
      <c r="G34" s="100"/>
      <c r="H34" s="86"/>
      <c r="I34" s="87"/>
      <c r="L34" s="114"/>
      <c r="M34" s="114"/>
      <c r="N34" s="114"/>
      <c r="O34" s="114"/>
      <c r="P34" s="114"/>
      <c r="Q34" s="114"/>
      <c r="R34" s="114"/>
      <c r="S34" s="114"/>
      <c r="T34" s="114"/>
      <c r="U34" s="37"/>
      <c r="V34" s="37"/>
      <c r="W34" s="37"/>
      <c r="X34" s="37"/>
    </row>
    <row r="35" spans="2:24" ht="15.75">
      <c r="B35" s="88"/>
      <c r="C35" s="88"/>
      <c r="D35" s="88"/>
      <c r="E35" s="101"/>
      <c r="F35" s="101"/>
      <c r="G35" s="101"/>
      <c r="H35" s="86"/>
      <c r="I35" s="89"/>
      <c r="J35" s="41"/>
      <c r="K35" s="41"/>
      <c r="L35" s="117"/>
      <c r="M35" s="117"/>
      <c r="N35" s="117"/>
      <c r="O35" s="117"/>
      <c r="P35" s="117"/>
      <c r="Q35" s="117"/>
      <c r="R35" s="117"/>
      <c r="S35" s="117"/>
      <c r="T35" s="114"/>
      <c r="U35" s="37"/>
      <c r="V35" s="37"/>
      <c r="W35" s="37"/>
      <c r="X35" s="37"/>
    </row>
    <row r="36" spans="2:24" ht="21">
      <c r="B36" s="99"/>
      <c r="C36" s="99"/>
      <c r="D36" s="90"/>
      <c r="E36" s="101"/>
      <c r="F36" s="101"/>
      <c r="G36" s="101"/>
      <c r="H36" s="91"/>
      <c r="I36" s="91"/>
      <c r="J36" s="41"/>
      <c r="K36" s="41"/>
      <c r="L36" s="117"/>
      <c r="M36" s="117"/>
      <c r="N36" s="117"/>
      <c r="O36" s="117"/>
      <c r="P36" s="117"/>
      <c r="Q36" s="117"/>
      <c r="R36" s="117"/>
      <c r="S36" s="117"/>
      <c r="T36" s="114"/>
      <c r="U36" s="37"/>
      <c r="V36" s="37"/>
      <c r="W36" s="37"/>
      <c r="X36" s="37"/>
    </row>
    <row r="37" spans="2:24" ht="15.75">
      <c r="B37" s="102"/>
      <c r="C37" s="102"/>
      <c r="D37" s="102"/>
      <c r="E37" s="101"/>
      <c r="F37" s="101"/>
      <c r="G37" s="101"/>
      <c r="H37" s="92"/>
      <c r="I37" s="93"/>
      <c r="J37" s="41"/>
      <c r="K37" s="41"/>
      <c r="L37" s="117"/>
      <c r="M37" s="117"/>
      <c r="N37" s="117"/>
      <c r="O37" s="117"/>
      <c r="P37" s="117"/>
      <c r="Q37" s="117"/>
      <c r="R37" s="117"/>
      <c r="S37" s="117"/>
      <c r="T37" s="114"/>
      <c r="U37" s="37"/>
      <c r="V37" s="37"/>
      <c r="W37" s="37"/>
      <c r="X37" s="37"/>
    </row>
    <row r="38" spans="2:24" ht="15.75">
      <c r="B38" s="102"/>
      <c r="C38" s="102"/>
      <c r="D38" s="102"/>
      <c r="E38" s="103"/>
      <c r="F38" s="103"/>
      <c r="G38" s="103"/>
      <c r="H38" s="91"/>
      <c r="I38" s="93"/>
      <c r="J38" s="41"/>
      <c r="K38" s="41"/>
      <c r="L38" s="117"/>
      <c r="M38" s="117"/>
      <c r="N38" s="117"/>
      <c r="O38" s="117"/>
      <c r="P38" s="117"/>
      <c r="Q38" s="117"/>
      <c r="R38" s="117"/>
      <c r="S38" s="117"/>
      <c r="T38" s="114"/>
      <c r="U38" s="37"/>
      <c r="V38" s="37"/>
      <c r="W38" s="37"/>
      <c r="X38" s="37"/>
    </row>
    <row r="39" spans="2:24" ht="15.75">
      <c r="B39" s="102"/>
      <c r="C39" s="102"/>
      <c r="D39" s="102"/>
      <c r="E39" s="103"/>
      <c r="F39" s="103"/>
      <c r="G39" s="103"/>
      <c r="H39" s="91"/>
      <c r="I39" s="91"/>
      <c r="J39" s="41"/>
      <c r="K39" s="41"/>
      <c r="L39" s="117"/>
      <c r="M39" s="117"/>
      <c r="N39" s="117"/>
      <c r="O39" s="117"/>
      <c r="P39" s="117"/>
      <c r="Q39" s="117"/>
      <c r="R39" s="117"/>
      <c r="S39" s="117"/>
      <c r="T39" s="114"/>
      <c r="U39" s="37"/>
      <c r="V39" s="37"/>
      <c r="W39" s="37"/>
      <c r="X39" s="37"/>
    </row>
    <row r="40" spans="2:24" ht="15.75">
      <c r="B40" s="104"/>
      <c r="C40" s="104"/>
      <c r="D40" s="104"/>
      <c r="E40" s="101"/>
      <c r="F40" s="101"/>
      <c r="G40" s="101"/>
      <c r="H40" s="91"/>
      <c r="I40" s="94"/>
      <c r="J40" s="41"/>
      <c r="K40" s="41"/>
      <c r="L40" s="117"/>
      <c r="M40" s="117"/>
      <c r="N40" s="117"/>
      <c r="O40" s="117"/>
      <c r="P40" s="117"/>
      <c r="Q40" s="117"/>
      <c r="R40" s="117"/>
      <c r="S40" s="117"/>
      <c r="T40" s="114"/>
      <c r="U40" s="37"/>
      <c r="V40" s="37"/>
      <c r="W40" s="37"/>
      <c r="X40" s="37"/>
    </row>
    <row r="41" spans="2:24" ht="15.75">
      <c r="B41" s="104"/>
      <c r="C41" s="104"/>
      <c r="D41" s="104"/>
      <c r="E41" s="103"/>
      <c r="F41" s="103"/>
      <c r="G41" s="103"/>
      <c r="H41" s="91"/>
      <c r="I41" s="95"/>
      <c r="J41" s="41"/>
      <c r="K41" s="41"/>
      <c r="L41" s="117"/>
      <c r="M41" s="117"/>
      <c r="N41" s="117"/>
      <c r="O41" s="117"/>
      <c r="P41" s="117"/>
      <c r="Q41" s="117"/>
      <c r="R41" s="117"/>
      <c r="S41" s="117"/>
      <c r="T41" s="114"/>
      <c r="U41" s="37"/>
      <c r="V41" s="37"/>
      <c r="W41" s="37"/>
      <c r="X41" s="37"/>
    </row>
    <row r="42" spans="2:24">
      <c r="B42" s="104"/>
      <c r="C42" s="104"/>
      <c r="D42" s="104"/>
      <c r="E42" s="96"/>
      <c r="F42" s="96"/>
      <c r="G42" s="96"/>
      <c r="H42" s="96"/>
      <c r="I42" s="96"/>
      <c r="J42" s="41"/>
      <c r="K42" s="41"/>
      <c r="L42" s="117"/>
      <c r="M42" s="117"/>
      <c r="N42" s="117"/>
      <c r="O42" s="117"/>
      <c r="P42" s="117"/>
      <c r="Q42" s="117"/>
      <c r="R42" s="117"/>
      <c r="S42" s="117"/>
      <c r="T42" s="114"/>
      <c r="U42" s="37"/>
      <c r="V42" s="37"/>
      <c r="W42" s="37"/>
      <c r="X42" s="37"/>
    </row>
    <row r="43" spans="2:24" ht="15.75">
      <c r="B43" s="104"/>
      <c r="C43" s="104"/>
      <c r="D43" s="104"/>
      <c r="E43" s="88"/>
      <c r="F43" s="88"/>
      <c r="G43" s="88"/>
      <c r="H43" s="95"/>
      <c r="I43" s="97"/>
      <c r="J43" s="41"/>
      <c r="K43" s="41"/>
      <c r="L43" s="117"/>
      <c r="M43" s="117"/>
      <c r="N43" s="117"/>
      <c r="O43" s="117"/>
      <c r="P43" s="117"/>
      <c r="Q43" s="117"/>
      <c r="R43" s="117"/>
      <c r="S43" s="117"/>
      <c r="T43" s="114"/>
      <c r="U43" s="37"/>
      <c r="V43" s="37"/>
      <c r="W43" s="37"/>
      <c r="X43" s="37"/>
    </row>
    <row r="44" spans="2:24" ht="15.75">
      <c r="B44" s="83"/>
      <c r="C44" s="83"/>
      <c r="D44" s="83"/>
      <c r="E44" s="98"/>
      <c r="F44" s="98"/>
      <c r="G44" s="98"/>
      <c r="H44" s="98"/>
      <c r="I44" s="98"/>
      <c r="J44" s="41"/>
      <c r="K44" s="41"/>
      <c r="L44" s="117"/>
      <c r="M44" s="117"/>
      <c r="N44" s="117"/>
      <c r="O44" s="117"/>
      <c r="P44" s="117"/>
      <c r="Q44" s="117"/>
      <c r="R44" s="117"/>
      <c r="S44" s="117"/>
      <c r="T44" s="114"/>
      <c r="U44" s="37"/>
      <c r="V44" s="37"/>
      <c r="W44" s="37"/>
      <c r="X44" s="37"/>
    </row>
    <row r="45" spans="2:24">
      <c r="B45" s="105"/>
      <c r="C45" s="105"/>
      <c r="D45" s="105"/>
      <c r="E45" s="105"/>
      <c r="F45" s="105"/>
      <c r="G45" s="105"/>
      <c r="H45" s="105"/>
      <c r="I45" s="105"/>
      <c r="J45" s="41"/>
      <c r="K45" s="41"/>
      <c r="L45" s="38"/>
      <c r="M45" s="38"/>
      <c r="N45" s="38"/>
      <c r="O45" s="38"/>
      <c r="P45" s="38"/>
      <c r="Q45" s="38"/>
      <c r="R45" s="38"/>
      <c r="S45" s="38"/>
      <c r="T45" s="37"/>
      <c r="U45" s="37"/>
      <c r="V45" s="37"/>
      <c r="W45" s="37"/>
      <c r="X45" s="37"/>
    </row>
    <row r="46" spans="2:24">
      <c r="B46" s="105"/>
      <c r="C46" s="105"/>
      <c r="D46" s="105"/>
      <c r="E46" s="105"/>
      <c r="F46" s="105"/>
      <c r="G46" s="105"/>
      <c r="H46" s="105"/>
      <c r="I46" s="105"/>
      <c r="J46" s="41"/>
      <c r="K46" s="41"/>
      <c r="L46" s="38"/>
      <c r="M46" s="38"/>
      <c r="N46" s="38"/>
      <c r="O46" s="38"/>
      <c r="P46" s="38"/>
      <c r="Q46" s="38"/>
      <c r="R46" s="38"/>
      <c r="S46" s="38"/>
      <c r="T46" s="37"/>
      <c r="U46" s="37"/>
      <c r="V46" s="37"/>
      <c r="W46" s="37"/>
      <c r="X46" s="37"/>
    </row>
    <row r="47" spans="2:24">
      <c r="B47" s="105"/>
      <c r="C47" s="105"/>
      <c r="D47" s="105"/>
      <c r="E47" s="105"/>
      <c r="F47" s="105"/>
      <c r="G47" s="105"/>
      <c r="H47" s="105"/>
      <c r="I47" s="105"/>
      <c r="J47" s="41"/>
      <c r="K47" s="41"/>
      <c r="L47" s="38"/>
      <c r="M47" s="38"/>
      <c r="N47" s="38"/>
      <c r="O47" s="38"/>
      <c r="P47" s="38"/>
      <c r="Q47" s="38"/>
      <c r="R47" s="38"/>
      <c r="S47" s="38"/>
      <c r="T47" s="37"/>
      <c r="U47" s="37"/>
      <c r="V47" s="37"/>
      <c r="W47" s="37"/>
      <c r="X47" s="37"/>
    </row>
    <row r="48" spans="2:24">
      <c r="B48" s="105"/>
      <c r="C48" s="105"/>
      <c r="D48" s="105"/>
      <c r="E48" s="105"/>
      <c r="F48" s="105"/>
      <c r="G48" s="105"/>
      <c r="H48" s="105"/>
      <c r="I48" s="105"/>
      <c r="J48" s="41"/>
      <c r="K48" s="41"/>
      <c r="L48" s="38"/>
      <c r="M48" s="38"/>
      <c r="N48" s="38"/>
      <c r="O48" s="38"/>
      <c r="P48" s="38"/>
      <c r="Q48" s="38"/>
      <c r="R48" s="38"/>
      <c r="S48" s="38"/>
      <c r="T48" s="37"/>
      <c r="U48" s="37"/>
      <c r="V48" s="37"/>
      <c r="W48" s="37"/>
      <c r="X48" s="37"/>
    </row>
    <row r="49" spans="2:24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38"/>
      <c r="M49" s="38"/>
      <c r="N49" s="38"/>
      <c r="O49" s="38"/>
      <c r="P49" s="38"/>
      <c r="Q49" s="38"/>
      <c r="R49" s="38"/>
      <c r="S49" s="38"/>
      <c r="T49" s="37"/>
      <c r="U49" s="37"/>
      <c r="V49" s="37"/>
      <c r="W49" s="37"/>
      <c r="X49" s="37"/>
    </row>
    <row r="50" spans="2:24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38"/>
      <c r="M50" s="38"/>
      <c r="N50" s="38"/>
      <c r="O50" s="38"/>
      <c r="P50" s="38"/>
      <c r="Q50" s="38"/>
      <c r="R50" s="38"/>
      <c r="S50" s="38"/>
      <c r="T50" s="37"/>
      <c r="U50" s="37"/>
      <c r="V50" s="37"/>
      <c r="W50" s="37"/>
      <c r="X50" s="37"/>
    </row>
    <row r="51" spans="2:24" ht="15.7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38"/>
      <c r="M51" s="38"/>
      <c r="N51" s="38"/>
      <c r="O51" s="38"/>
      <c r="P51" s="38"/>
      <c r="Q51" s="67"/>
      <c r="R51" s="38"/>
      <c r="S51" s="38"/>
      <c r="T51" s="37"/>
      <c r="U51" s="37"/>
      <c r="V51" s="37"/>
      <c r="W51" s="37"/>
      <c r="X51" s="37"/>
    </row>
    <row r="52" spans="2:24" ht="33.7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112"/>
      <c r="M52" s="112"/>
      <c r="N52" s="112"/>
      <c r="O52" s="112"/>
      <c r="P52" s="112"/>
      <c r="Q52" s="68"/>
      <c r="R52" s="38"/>
      <c r="S52" s="38"/>
      <c r="T52" s="37"/>
      <c r="U52" s="37"/>
      <c r="V52" s="37"/>
      <c r="W52" s="37"/>
      <c r="X52" s="37"/>
    </row>
    <row r="53" spans="2:24" ht="18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113"/>
      <c r="M53" s="69"/>
      <c r="N53" s="69"/>
      <c r="O53" s="69"/>
      <c r="P53" s="69"/>
      <c r="Q53" s="69"/>
      <c r="R53" s="38"/>
      <c r="S53" s="38"/>
      <c r="T53" s="37"/>
      <c r="U53" s="37"/>
      <c r="V53" s="37"/>
      <c r="W53" s="37"/>
      <c r="X53" s="37"/>
    </row>
    <row r="54" spans="2:24" ht="18.7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113"/>
      <c r="M54" s="69"/>
      <c r="N54" s="69"/>
      <c r="O54" s="69"/>
      <c r="P54" s="69"/>
      <c r="Q54" s="69"/>
      <c r="R54" s="38"/>
      <c r="S54" s="38"/>
      <c r="T54" s="37"/>
      <c r="U54" s="37"/>
      <c r="V54" s="37"/>
      <c r="W54" s="37"/>
      <c r="X54" s="37"/>
    </row>
    <row r="55" spans="2:24" ht="18.75">
      <c r="B55" s="41"/>
      <c r="C55" s="41"/>
      <c r="D55" s="41"/>
      <c r="E55" s="41"/>
      <c r="F55" s="41"/>
      <c r="G55" s="41"/>
      <c r="H55" s="41"/>
      <c r="I55" s="41"/>
      <c r="J55" s="38"/>
      <c r="K55" s="38"/>
      <c r="L55" s="69"/>
      <c r="M55" s="69"/>
      <c r="N55" s="69"/>
      <c r="O55" s="69"/>
      <c r="P55" s="69"/>
      <c r="Q55" s="69"/>
      <c r="R55" s="38"/>
      <c r="S55" s="38"/>
      <c r="T55" s="37"/>
      <c r="U55" s="37"/>
      <c r="V55" s="37"/>
      <c r="W55" s="37"/>
      <c r="X55" s="37"/>
    </row>
    <row r="56" spans="2:24" ht="26.25">
      <c r="B56" s="41"/>
      <c r="C56" s="41"/>
      <c r="D56" s="41"/>
      <c r="E56" s="41"/>
      <c r="F56" s="41"/>
      <c r="G56" s="41"/>
      <c r="H56" s="41"/>
      <c r="I56" s="41"/>
      <c r="J56" s="112"/>
      <c r="K56" s="112"/>
      <c r="L56" s="38"/>
      <c r="M56" s="38"/>
      <c r="N56" s="38"/>
      <c r="O56" s="38"/>
      <c r="P56" s="38"/>
      <c r="Q56" s="67"/>
      <c r="R56" s="38"/>
      <c r="S56" s="38"/>
      <c r="T56" s="37"/>
      <c r="U56" s="37"/>
      <c r="V56" s="37"/>
      <c r="W56" s="37"/>
      <c r="X56" s="37"/>
    </row>
    <row r="57" spans="2:24" ht="18.75">
      <c r="B57" s="41"/>
      <c r="C57" s="41"/>
      <c r="D57" s="38"/>
      <c r="E57" s="38"/>
      <c r="F57" s="38"/>
      <c r="G57" s="38"/>
      <c r="H57" s="38"/>
      <c r="I57" s="38"/>
      <c r="J57" s="113"/>
      <c r="K57" s="113"/>
      <c r="L57" s="38"/>
      <c r="M57" s="39"/>
      <c r="N57" s="39"/>
      <c r="O57" s="39"/>
      <c r="P57" s="39"/>
      <c r="Q57" s="67"/>
      <c r="R57" s="38"/>
      <c r="S57" s="38"/>
      <c r="T57" s="37"/>
      <c r="U57" s="37"/>
      <c r="V57" s="37"/>
      <c r="W57" s="37"/>
      <c r="X57" s="37"/>
    </row>
    <row r="58" spans="2:24" ht="26.25">
      <c r="B58" s="41"/>
      <c r="C58" s="41"/>
      <c r="D58" s="112"/>
      <c r="E58" s="112"/>
      <c r="F58" s="112"/>
      <c r="G58" s="112"/>
      <c r="H58" s="112"/>
      <c r="I58" s="112"/>
      <c r="J58" s="113"/>
      <c r="K58" s="113"/>
      <c r="L58" s="38"/>
      <c r="M58" s="38"/>
      <c r="N58" s="38"/>
      <c r="O58" s="38"/>
      <c r="P58" s="38"/>
      <c r="Q58" s="38"/>
      <c r="R58" s="38"/>
      <c r="S58" s="38"/>
      <c r="T58" s="37"/>
      <c r="U58" s="37"/>
      <c r="V58" s="37"/>
      <c r="W58" s="37"/>
      <c r="X58" s="37"/>
    </row>
    <row r="59" spans="2:24" ht="18.75">
      <c r="B59" s="41"/>
      <c r="C59" s="41"/>
      <c r="D59" s="113"/>
      <c r="E59" s="113"/>
      <c r="F59" s="113"/>
      <c r="G59" s="113"/>
      <c r="H59" s="113"/>
      <c r="I59" s="113"/>
      <c r="J59" s="69"/>
      <c r="K59" s="69"/>
      <c r="L59" s="38"/>
      <c r="M59" s="38"/>
      <c r="N59" s="38"/>
      <c r="O59" s="38"/>
      <c r="P59" s="38"/>
      <c r="Q59" s="38"/>
      <c r="R59" s="38"/>
      <c r="S59" s="38"/>
      <c r="T59" s="37"/>
      <c r="U59" s="37"/>
      <c r="V59" s="37"/>
      <c r="W59" s="37"/>
      <c r="X59" s="37"/>
    </row>
    <row r="60" spans="2:24" ht="17.25">
      <c r="B60" s="41"/>
      <c r="C60" s="41"/>
      <c r="D60" s="113"/>
      <c r="E60" s="113"/>
      <c r="F60" s="113"/>
      <c r="G60" s="113"/>
      <c r="H60" s="113"/>
      <c r="I60" s="113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7"/>
      <c r="U60" s="37"/>
      <c r="V60" s="37"/>
      <c r="W60" s="37"/>
      <c r="X60" s="37"/>
    </row>
    <row r="61" spans="2:24" ht="18.75">
      <c r="B61" s="41"/>
      <c r="C61" s="41"/>
      <c r="D61" s="69"/>
      <c r="E61" s="69"/>
      <c r="F61" s="69"/>
      <c r="G61" s="69"/>
      <c r="H61" s="69"/>
      <c r="I61" s="69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7"/>
      <c r="U61" s="37"/>
      <c r="V61" s="37"/>
      <c r="W61" s="37"/>
      <c r="X61" s="37"/>
    </row>
    <row r="62" spans="2:24">
      <c r="B62" s="41"/>
      <c r="C62" s="41"/>
      <c r="D62" s="38"/>
      <c r="E62" s="38"/>
      <c r="F62" s="38"/>
      <c r="G62" s="38"/>
      <c r="H62" s="38"/>
      <c r="I62" s="38"/>
      <c r="J62" s="41"/>
      <c r="K62" s="41"/>
      <c r="L62" s="38"/>
      <c r="M62" s="38"/>
      <c r="N62" s="38"/>
      <c r="O62" s="38"/>
      <c r="P62" s="38"/>
      <c r="Q62" s="38"/>
      <c r="R62" s="38"/>
      <c r="S62" s="38"/>
      <c r="T62" s="37"/>
      <c r="U62" s="37"/>
      <c r="V62" s="37"/>
      <c r="W62" s="37"/>
      <c r="X62" s="37"/>
    </row>
    <row r="63" spans="2:24">
      <c r="B63" s="41"/>
      <c r="C63" s="41"/>
      <c r="D63" s="38"/>
      <c r="E63" s="38"/>
      <c r="F63" s="38"/>
      <c r="G63" s="38"/>
      <c r="H63" s="38"/>
      <c r="I63" s="38"/>
      <c r="J63" s="41"/>
      <c r="K63" s="41"/>
      <c r="L63" s="38"/>
      <c r="M63" s="38"/>
      <c r="N63" s="38"/>
      <c r="O63" s="38"/>
      <c r="P63" s="38"/>
      <c r="Q63" s="38"/>
      <c r="R63" s="38"/>
      <c r="S63" s="38"/>
      <c r="T63" s="37"/>
      <c r="U63" s="37"/>
      <c r="V63" s="37"/>
      <c r="W63" s="37"/>
      <c r="X63" s="37"/>
    </row>
    <row r="64" spans="2:24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38"/>
      <c r="M64" s="38"/>
      <c r="N64" s="38"/>
      <c r="O64" s="38"/>
      <c r="P64" s="38"/>
      <c r="Q64" s="38"/>
      <c r="R64" s="38"/>
      <c r="S64" s="38"/>
      <c r="T64" s="37"/>
      <c r="U64" s="37"/>
      <c r="V64" s="37"/>
      <c r="W64" s="37"/>
      <c r="X64" s="37"/>
    </row>
    <row r="65" spans="2:24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38"/>
      <c r="M65" s="38"/>
      <c r="N65" s="38"/>
      <c r="O65" s="38"/>
      <c r="P65" s="38"/>
      <c r="Q65" s="38"/>
      <c r="R65" s="38"/>
      <c r="S65" s="38"/>
      <c r="T65" s="37"/>
      <c r="U65" s="37"/>
      <c r="V65" s="37"/>
      <c r="W65" s="37"/>
      <c r="X65" s="37"/>
    </row>
    <row r="66" spans="2:24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38"/>
      <c r="M66" s="38"/>
      <c r="N66" s="38"/>
      <c r="O66" s="38"/>
      <c r="P66" s="38"/>
      <c r="Q66" s="38"/>
      <c r="R66" s="38"/>
      <c r="S66" s="38"/>
      <c r="T66" s="37"/>
      <c r="U66" s="37"/>
      <c r="V66" s="37"/>
      <c r="W66" s="37"/>
      <c r="X66" s="37"/>
    </row>
    <row r="67" spans="2:24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38"/>
      <c r="M67" s="38"/>
      <c r="N67" s="38"/>
      <c r="O67" s="38"/>
      <c r="P67" s="38"/>
      <c r="Q67" s="38"/>
      <c r="R67" s="38"/>
      <c r="S67" s="38"/>
      <c r="T67" s="37"/>
      <c r="U67" s="37"/>
      <c r="V67" s="37"/>
      <c r="W67" s="37"/>
      <c r="X67" s="37"/>
    </row>
    <row r="68" spans="2:24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38"/>
      <c r="M68" s="38"/>
      <c r="N68" s="38"/>
      <c r="O68" s="38"/>
      <c r="P68" s="38"/>
      <c r="Q68" s="38"/>
      <c r="R68" s="38"/>
      <c r="S68" s="38"/>
      <c r="T68" s="37"/>
      <c r="U68" s="37"/>
      <c r="V68" s="37"/>
      <c r="W68" s="37"/>
      <c r="X68" s="37"/>
    </row>
    <row r="69" spans="2:24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38"/>
      <c r="M69" s="38"/>
      <c r="N69" s="38"/>
      <c r="O69" s="38"/>
      <c r="P69" s="38"/>
      <c r="Q69" s="38"/>
      <c r="R69" s="38"/>
      <c r="S69" s="38"/>
      <c r="T69" s="37"/>
      <c r="U69" s="37"/>
      <c r="V69" s="37"/>
      <c r="W69" s="37"/>
      <c r="X69" s="37"/>
    </row>
    <row r="70" spans="2:24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38"/>
      <c r="M70" s="38"/>
      <c r="N70" s="38"/>
      <c r="O70" s="38"/>
      <c r="P70" s="38"/>
      <c r="Q70" s="38"/>
      <c r="R70" s="38"/>
      <c r="S70" s="38"/>
      <c r="T70" s="37"/>
      <c r="U70" s="37"/>
      <c r="V70" s="37"/>
      <c r="W70" s="37"/>
      <c r="X70" s="37"/>
    </row>
    <row r="71" spans="2:24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38"/>
      <c r="M71" s="38"/>
      <c r="N71" s="38"/>
      <c r="O71" s="38"/>
      <c r="P71" s="38"/>
      <c r="Q71" s="38"/>
      <c r="R71" s="38"/>
      <c r="S71" s="38"/>
      <c r="T71" s="37"/>
      <c r="U71" s="37"/>
      <c r="V71" s="37"/>
      <c r="W71" s="37"/>
      <c r="X71" s="37"/>
    </row>
    <row r="72" spans="2:24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38"/>
      <c r="M72" s="38"/>
      <c r="N72" s="38"/>
      <c r="O72" s="38"/>
      <c r="P72" s="38"/>
      <c r="Q72" s="38"/>
      <c r="R72" s="38"/>
      <c r="S72" s="38"/>
      <c r="T72" s="37"/>
      <c r="U72" s="37"/>
      <c r="V72" s="37"/>
      <c r="W72" s="37"/>
      <c r="X72" s="37"/>
    </row>
    <row r="73" spans="2:24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38"/>
      <c r="M73" s="38"/>
      <c r="N73" s="38"/>
      <c r="O73" s="38"/>
      <c r="P73" s="38"/>
      <c r="Q73" s="38"/>
      <c r="R73" s="38"/>
      <c r="S73" s="38"/>
      <c r="T73" s="37"/>
      <c r="U73" s="37"/>
      <c r="V73" s="37"/>
      <c r="W73" s="37"/>
      <c r="X73" s="37"/>
    </row>
    <row r="74" spans="2:24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38"/>
      <c r="M74" s="38"/>
      <c r="N74" s="38"/>
      <c r="O74" s="38"/>
      <c r="P74" s="38"/>
      <c r="Q74" s="38"/>
      <c r="R74" s="38"/>
      <c r="S74" s="38"/>
      <c r="T74" s="37"/>
      <c r="U74" s="37"/>
      <c r="V74" s="37"/>
      <c r="W74" s="37"/>
      <c r="X74" s="37"/>
    </row>
    <row r="75" spans="2:24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38"/>
      <c r="M75" s="38"/>
      <c r="N75" s="38"/>
      <c r="O75" s="38"/>
      <c r="P75" s="38"/>
      <c r="Q75" s="38"/>
      <c r="R75" s="38"/>
      <c r="S75" s="38"/>
      <c r="T75" s="37"/>
      <c r="U75" s="37"/>
      <c r="V75" s="37"/>
      <c r="W75" s="37"/>
      <c r="X75" s="37"/>
    </row>
    <row r="76" spans="2:24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38"/>
      <c r="M76" s="38"/>
      <c r="N76" s="38"/>
      <c r="O76" s="38"/>
      <c r="P76" s="38"/>
      <c r="Q76" s="38"/>
      <c r="R76" s="38"/>
      <c r="S76" s="38"/>
      <c r="T76" s="37"/>
      <c r="U76" s="37"/>
      <c r="V76" s="37"/>
      <c r="W76" s="37"/>
      <c r="X76" s="37"/>
    </row>
    <row r="77" spans="2:24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38"/>
      <c r="M77" s="38"/>
      <c r="N77" s="38"/>
      <c r="O77" s="38"/>
      <c r="P77" s="38"/>
      <c r="Q77" s="38"/>
      <c r="R77" s="38"/>
      <c r="S77" s="38"/>
      <c r="T77" s="37"/>
      <c r="U77" s="37"/>
      <c r="V77" s="37"/>
      <c r="W77" s="37"/>
      <c r="X77" s="37"/>
    </row>
    <row r="78" spans="2:24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38"/>
      <c r="M78" s="38"/>
      <c r="N78" s="38"/>
      <c r="O78" s="38"/>
      <c r="P78" s="38"/>
      <c r="Q78" s="38"/>
      <c r="R78" s="38"/>
      <c r="S78" s="38"/>
      <c r="T78" s="37"/>
      <c r="U78" s="37"/>
      <c r="V78" s="37"/>
      <c r="W78" s="37"/>
      <c r="X78" s="37"/>
    </row>
    <row r="79" spans="2:24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24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</sheetData>
  <sheetProtection password="F71A" sheet="1" objects="1" scenarios="1"/>
  <mergeCells count="7">
    <mergeCell ref="B5:H6"/>
    <mergeCell ref="I10:K11"/>
    <mergeCell ref="D13:F13"/>
    <mergeCell ref="I24:K30"/>
    <mergeCell ref="D15:E15"/>
    <mergeCell ref="I17:K19"/>
    <mergeCell ref="I12:K14"/>
  </mergeCells>
  <conditionalFormatting sqref="D27">
    <cfRule type="expression" dxfId="1" priority="2">
      <formula>$D$27=0</formula>
    </cfRule>
  </conditionalFormatting>
  <conditionalFormatting sqref="G27">
    <cfRule type="expression" dxfId="0" priority="1">
      <formula>$G$27=0</formula>
    </cfRule>
  </conditionalFormatting>
  <dataValidations count="3">
    <dataValidation type="list" allowBlank="1" showInputMessage="1" showErrorMessage="1" sqref="D11">
      <formula1>$M$8:$M$9</formula1>
    </dataValidation>
    <dataValidation type="list" allowBlank="1" showInputMessage="1" showErrorMessage="1" sqref="D15:E15">
      <formula1>$P$8:$P$10</formula1>
    </dataValidation>
    <dataValidation type="list" allowBlank="1" showInputMessage="1" showErrorMessage="1" sqref="D13">
      <formula1>$N$8:$N$10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D27:E27 B27 D24 M22:M26 N25 N27 O23:O26" emptyCellReference="1"/>
    <ignoredError sqref="G25" formula="1"/>
    <ignoredError sqref="G27 O27" formula="1" emptyCellReference="1"/>
    <ignoredError sqref="G30 D30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B2:K120"/>
  <sheetViews>
    <sheetView workbookViewId="0">
      <selection activeCell="G28" sqref="G28"/>
    </sheetView>
  </sheetViews>
  <sheetFormatPr defaultColWidth="8.85546875" defaultRowHeight="15"/>
  <cols>
    <col min="3" max="3" width="12.42578125" bestFit="1" customWidth="1"/>
    <col min="4" max="4" width="10.140625" bestFit="1" customWidth="1"/>
    <col min="5" max="5" width="32.7109375" bestFit="1" customWidth="1"/>
    <col min="6" max="6" width="22.42578125" bestFit="1" customWidth="1"/>
    <col min="7" max="7" width="20" bestFit="1" customWidth="1"/>
  </cols>
  <sheetData>
    <row r="2" spans="2:11">
      <c r="C2" s="1">
        <f>Sheet1!D17-Sheet1!M25</f>
        <v>0</v>
      </c>
      <c r="D2" s="71" t="str">
        <f>Sheet1!D15</f>
        <v>Casado, único titular</v>
      </c>
    </row>
    <row r="3" spans="2:11">
      <c r="C3" s="18" t="s">
        <v>12</v>
      </c>
      <c r="D3" s="4"/>
      <c r="E3" s="4"/>
      <c r="F3" s="4"/>
    </row>
    <row r="4" spans="2:11" ht="15.75">
      <c r="C4" s="2"/>
      <c r="D4" s="6"/>
      <c r="E4" s="2">
        <v>1</v>
      </c>
      <c r="F4" s="5">
        <v>2</v>
      </c>
      <c r="G4">
        <v>3</v>
      </c>
    </row>
    <row r="5" spans="2:11">
      <c r="C5" s="2"/>
      <c r="D5" s="6"/>
      <c r="E5" s="2" t="s">
        <v>2</v>
      </c>
      <c r="F5" s="2" t="s">
        <v>0</v>
      </c>
      <c r="G5" t="s">
        <v>1</v>
      </c>
    </row>
    <row r="6" spans="2:11">
      <c r="C6" s="154" t="s">
        <v>3</v>
      </c>
      <c r="D6" s="166"/>
      <c r="E6" s="30" t="s">
        <v>2</v>
      </c>
      <c r="F6" s="30" t="s">
        <v>0</v>
      </c>
      <c r="G6" s="30" t="s">
        <v>1</v>
      </c>
    </row>
    <row r="7" spans="2:11">
      <c r="C7" s="156"/>
      <c r="D7" s="167"/>
      <c r="E7" s="31"/>
      <c r="F7" s="31"/>
      <c r="G7" s="32"/>
    </row>
    <row r="8" spans="2:11">
      <c r="C8" s="158"/>
      <c r="D8" s="168"/>
      <c r="E8" s="33"/>
      <c r="F8" s="33"/>
      <c r="G8" s="34"/>
    </row>
    <row r="9" spans="2:11">
      <c r="B9">
        <v>1</v>
      </c>
      <c r="C9" s="7">
        <f>IF($C$2&gt;D9,"",D9-$C$2)</f>
        <v>595</v>
      </c>
      <c r="D9" s="19">
        <v>595</v>
      </c>
      <c r="E9" s="20">
        <v>0</v>
      </c>
      <c r="F9" s="20">
        <v>0</v>
      </c>
      <c r="G9" s="21">
        <v>0</v>
      </c>
      <c r="H9" s="29"/>
      <c r="J9" s="36"/>
      <c r="K9" s="36"/>
    </row>
    <row r="10" spans="2:11">
      <c r="B10">
        <v>2</v>
      </c>
      <c r="C10" s="7">
        <f t="shared" ref="C10:C48" si="0">IF($C$2&gt;D10,"",D10-$C$2)</f>
        <v>628</v>
      </c>
      <c r="D10" s="9">
        <v>628</v>
      </c>
      <c r="E10" s="22">
        <v>0.01</v>
      </c>
      <c r="F10" s="22">
        <v>0.01</v>
      </c>
      <c r="G10" s="23">
        <v>0</v>
      </c>
      <c r="H10">
        <f>IF(SUM(C9:C48)=0,B48,LOOKUP(MIN(C9:C48),C9:C48,B9:B48))</f>
        <v>1</v>
      </c>
      <c r="J10" s="36"/>
    </row>
    <row r="11" spans="2:11">
      <c r="B11">
        <v>3</v>
      </c>
      <c r="C11" s="7">
        <f t="shared" si="0"/>
        <v>664</v>
      </c>
      <c r="D11" s="9">
        <v>664</v>
      </c>
      <c r="E11" s="22">
        <v>0.02</v>
      </c>
      <c r="F11" s="22">
        <v>0.02</v>
      </c>
      <c r="G11" s="12">
        <v>0</v>
      </c>
      <c r="H11">
        <f>IF($D$2="Casado, dois titulares",E4,IF($D$2="Não casado",2,3))</f>
        <v>3</v>
      </c>
      <c r="J11" s="36"/>
    </row>
    <row r="12" spans="2:11">
      <c r="B12">
        <v>4</v>
      </c>
      <c r="C12" s="7">
        <f t="shared" si="0"/>
        <v>682</v>
      </c>
      <c r="D12" s="9">
        <v>682</v>
      </c>
      <c r="E12" s="22">
        <v>3.5000000000000003E-2</v>
      </c>
      <c r="F12" s="22">
        <v>3.5000000000000003E-2</v>
      </c>
      <c r="G12" s="12">
        <v>0</v>
      </c>
      <c r="J12" s="36"/>
    </row>
    <row r="13" spans="2:11">
      <c r="B13">
        <v>5</v>
      </c>
      <c r="C13" s="7">
        <f t="shared" si="0"/>
        <v>740</v>
      </c>
      <c r="D13" s="24">
        <v>740</v>
      </c>
      <c r="E13" s="22">
        <v>4.5000000000000005E-2</v>
      </c>
      <c r="F13" s="22">
        <v>4.5000000000000005E-2</v>
      </c>
      <c r="G13" s="12">
        <v>0.01</v>
      </c>
      <c r="H13">
        <f>INDEX(E9:G48,H10,H11)</f>
        <v>0</v>
      </c>
      <c r="J13" s="36"/>
    </row>
    <row r="14" spans="2:11">
      <c r="B14">
        <v>6</v>
      </c>
      <c r="C14" s="7">
        <f t="shared" si="0"/>
        <v>812</v>
      </c>
      <c r="D14" s="24">
        <v>812</v>
      </c>
      <c r="E14" s="22">
        <v>6.0000000000000005E-2</v>
      </c>
      <c r="F14" s="22">
        <v>6.0000000000000005E-2</v>
      </c>
      <c r="G14" s="23">
        <v>0.03</v>
      </c>
      <c r="J14" s="36"/>
    </row>
    <row r="15" spans="2:11">
      <c r="B15">
        <v>7</v>
      </c>
      <c r="C15" s="7">
        <f t="shared" si="0"/>
        <v>891</v>
      </c>
      <c r="D15" s="24">
        <v>891</v>
      </c>
      <c r="E15" s="22">
        <v>8.4999999999999992E-2</v>
      </c>
      <c r="F15" s="22">
        <v>8.4999999999999992E-2</v>
      </c>
      <c r="G15" s="23">
        <v>5.5E-2</v>
      </c>
      <c r="J15" s="36"/>
    </row>
    <row r="16" spans="2:11">
      <c r="B16">
        <v>8</v>
      </c>
      <c r="C16" s="7">
        <f t="shared" si="0"/>
        <v>953</v>
      </c>
      <c r="D16" s="24">
        <v>953</v>
      </c>
      <c r="E16" s="22">
        <v>9.5000000000000001E-2</v>
      </c>
      <c r="F16" s="22">
        <v>9.5000000000000001E-2</v>
      </c>
      <c r="G16" s="23">
        <v>5.5E-2</v>
      </c>
      <c r="J16" s="36"/>
    </row>
    <row r="17" spans="2:10">
      <c r="B17" s="2">
        <v>9</v>
      </c>
      <c r="C17" s="7">
        <f t="shared" si="0"/>
        <v>1024</v>
      </c>
      <c r="D17" s="24">
        <v>1024</v>
      </c>
      <c r="E17" s="22">
        <v>0.105</v>
      </c>
      <c r="F17" s="22">
        <v>0.105</v>
      </c>
      <c r="G17" s="23">
        <v>0.06</v>
      </c>
      <c r="J17" s="36"/>
    </row>
    <row r="18" spans="2:10">
      <c r="B18" s="2">
        <v>10</v>
      </c>
      <c r="C18" s="7">
        <f t="shared" si="0"/>
        <v>1052</v>
      </c>
      <c r="D18" s="24">
        <v>1052</v>
      </c>
      <c r="E18" s="22">
        <v>0.11499999999999999</v>
      </c>
      <c r="F18" s="22">
        <v>0.11499999999999999</v>
      </c>
      <c r="G18" s="23">
        <v>6.5000000000000002E-2</v>
      </c>
      <c r="J18" s="36"/>
    </row>
    <row r="19" spans="2:10">
      <c r="B19" s="2">
        <v>11</v>
      </c>
      <c r="C19" s="7">
        <f t="shared" si="0"/>
        <v>1130</v>
      </c>
      <c r="D19" s="24">
        <v>1130</v>
      </c>
      <c r="E19" s="22">
        <v>0.125</v>
      </c>
      <c r="F19" s="22">
        <v>0.125</v>
      </c>
      <c r="G19" s="23">
        <v>0.09</v>
      </c>
      <c r="J19" s="36"/>
    </row>
    <row r="20" spans="2:10">
      <c r="B20" s="2">
        <v>12</v>
      </c>
      <c r="C20" s="7">
        <f t="shared" si="0"/>
        <v>1197</v>
      </c>
      <c r="D20" s="24">
        <v>1197</v>
      </c>
      <c r="E20" s="22">
        <v>0.13500000000000001</v>
      </c>
      <c r="F20" s="22">
        <v>0.13500000000000001</v>
      </c>
      <c r="G20" s="23">
        <v>0.09</v>
      </c>
      <c r="J20" s="36"/>
    </row>
    <row r="21" spans="2:10">
      <c r="B21" s="2">
        <v>13</v>
      </c>
      <c r="C21" s="7">
        <f t="shared" si="0"/>
        <v>1294</v>
      </c>
      <c r="D21" s="24">
        <v>1294</v>
      </c>
      <c r="E21" s="22">
        <v>0.14499999999999999</v>
      </c>
      <c r="F21" s="22">
        <v>0.14499999999999999</v>
      </c>
      <c r="G21" s="23">
        <v>0.1</v>
      </c>
      <c r="J21" s="36"/>
    </row>
    <row r="22" spans="2:10">
      <c r="B22" s="2">
        <v>14</v>
      </c>
      <c r="C22" s="7">
        <f t="shared" si="0"/>
        <v>1391</v>
      </c>
      <c r="D22" s="24">
        <v>1391</v>
      </c>
      <c r="E22" s="22">
        <v>0.155</v>
      </c>
      <c r="F22" s="22">
        <v>0.155</v>
      </c>
      <c r="G22" s="23">
        <v>0.11</v>
      </c>
      <c r="J22" s="36"/>
    </row>
    <row r="23" spans="2:10">
      <c r="B23" s="2">
        <v>15</v>
      </c>
      <c r="C23" s="7">
        <f t="shared" si="0"/>
        <v>1516</v>
      </c>
      <c r="D23" s="24">
        <v>1516</v>
      </c>
      <c r="E23" s="22">
        <v>0.16500000000000001</v>
      </c>
      <c r="F23" s="22">
        <v>0.16500000000000001</v>
      </c>
      <c r="G23" s="23">
        <v>0.12</v>
      </c>
      <c r="J23" s="36"/>
    </row>
    <row r="24" spans="2:10">
      <c r="B24" s="2">
        <v>16</v>
      </c>
      <c r="C24" s="7">
        <f t="shared" si="0"/>
        <v>1642</v>
      </c>
      <c r="D24" s="24">
        <v>1642</v>
      </c>
      <c r="E24" s="22">
        <v>0.17499999999999999</v>
      </c>
      <c r="F24" s="22">
        <v>0.17499999999999999</v>
      </c>
      <c r="G24" s="23">
        <v>0.13500000000000001</v>
      </c>
      <c r="J24" s="36"/>
    </row>
    <row r="25" spans="2:10">
      <c r="B25" s="2">
        <v>17</v>
      </c>
      <c r="C25" s="7">
        <f t="shared" si="0"/>
        <v>1719</v>
      </c>
      <c r="D25" s="24">
        <v>1719</v>
      </c>
      <c r="E25" s="22">
        <v>0.18</v>
      </c>
      <c r="F25" s="22">
        <v>0.18</v>
      </c>
      <c r="G25" s="23">
        <v>0.14499999999999999</v>
      </c>
      <c r="J25" s="36"/>
    </row>
    <row r="26" spans="2:10">
      <c r="B26" s="2">
        <v>18</v>
      </c>
      <c r="C26" s="7">
        <f t="shared" si="0"/>
        <v>1815</v>
      </c>
      <c r="D26" s="24">
        <v>1815</v>
      </c>
      <c r="E26" s="22">
        <v>0.185</v>
      </c>
      <c r="F26" s="22">
        <v>0.185</v>
      </c>
      <c r="G26" s="23">
        <v>0.16</v>
      </c>
      <c r="J26" s="36"/>
    </row>
    <row r="27" spans="2:10">
      <c r="B27" s="2">
        <v>19</v>
      </c>
      <c r="C27" s="7">
        <f t="shared" si="0"/>
        <v>1912</v>
      </c>
      <c r="D27" s="24">
        <v>1912</v>
      </c>
      <c r="E27" s="22">
        <v>0.20499999999999999</v>
      </c>
      <c r="F27" s="22">
        <v>0.20499999999999999</v>
      </c>
      <c r="G27" s="23">
        <v>0.17</v>
      </c>
      <c r="J27" s="36"/>
    </row>
    <row r="28" spans="2:10">
      <c r="B28" s="2">
        <v>20</v>
      </c>
      <c r="C28" s="7">
        <f t="shared" si="0"/>
        <v>2027</v>
      </c>
      <c r="D28" s="24">
        <v>2027</v>
      </c>
      <c r="E28" s="22">
        <v>0.215</v>
      </c>
      <c r="F28" s="22">
        <v>0.215</v>
      </c>
      <c r="G28" s="23">
        <v>0.18</v>
      </c>
      <c r="J28" s="36"/>
    </row>
    <row r="29" spans="2:10">
      <c r="B29" s="2">
        <v>21</v>
      </c>
      <c r="C29" s="7">
        <f t="shared" si="0"/>
        <v>2154</v>
      </c>
      <c r="D29" s="24">
        <v>2154</v>
      </c>
      <c r="E29" s="22">
        <v>0.23</v>
      </c>
      <c r="F29" s="22">
        <v>0.23</v>
      </c>
      <c r="G29" s="23">
        <v>0.18</v>
      </c>
      <c r="J29" s="36"/>
    </row>
    <row r="30" spans="2:10">
      <c r="B30" s="2">
        <v>22</v>
      </c>
      <c r="C30" s="7">
        <f t="shared" si="0"/>
        <v>2298</v>
      </c>
      <c r="D30" s="24">
        <v>2298</v>
      </c>
      <c r="E30" s="22">
        <v>0.24</v>
      </c>
      <c r="F30" s="22">
        <v>0.24</v>
      </c>
      <c r="G30" s="23">
        <v>0.185</v>
      </c>
      <c r="J30" s="36"/>
    </row>
    <row r="31" spans="2:10">
      <c r="B31" s="2">
        <v>23</v>
      </c>
      <c r="C31" s="7">
        <f t="shared" si="0"/>
        <v>2424</v>
      </c>
      <c r="D31" s="24">
        <v>2424</v>
      </c>
      <c r="E31" s="22">
        <v>0.245</v>
      </c>
      <c r="F31" s="22">
        <v>0.245</v>
      </c>
      <c r="G31" s="23">
        <v>0.19500000000000001</v>
      </c>
      <c r="J31" s="36"/>
    </row>
    <row r="32" spans="2:10">
      <c r="B32" s="2">
        <v>24</v>
      </c>
      <c r="C32" s="7">
        <f t="shared" si="0"/>
        <v>2499</v>
      </c>
      <c r="D32" s="24">
        <v>2499</v>
      </c>
      <c r="E32" s="22">
        <v>0.26</v>
      </c>
      <c r="F32" s="22">
        <v>0.26</v>
      </c>
      <c r="G32" s="23">
        <v>0.20500000000000002</v>
      </c>
      <c r="J32" s="36"/>
    </row>
    <row r="33" spans="2:10">
      <c r="B33" s="2">
        <v>25</v>
      </c>
      <c r="C33" s="7">
        <f t="shared" si="0"/>
        <v>2640</v>
      </c>
      <c r="D33" s="24">
        <v>2640</v>
      </c>
      <c r="E33" s="22">
        <v>0.27</v>
      </c>
      <c r="F33" s="22">
        <v>0.27</v>
      </c>
      <c r="G33" s="23">
        <v>0.215</v>
      </c>
      <c r="J33" s="36"/>
    </row>
    <row r="34" spans="2:10">
      <c r="B34" s="2">
        <v>26</v>
      </c>
      <c r="C34" s="7">
        <f t="shared" si="0"/>
        <v>2801</v>
      </c>
      <c r="D34" s="24">
        <v>2801</v>
      </c>
      <c r="E34" s="22">
        <v>0.28000000000000003</v>
      </c>
      <c r="F34" s="22">
        <v>0.28000000000000003</v>
      </c>
      <c r="G34" s="23">
        <v>0.215</v>
      </c>
      <c r="J34" s="36"/>
    </row>
    <row r="35" spans="2:10">
      <c r="B35" s="2">
        <v>27</v>
      </c>
      <c r="C35" s="7">
        <f t="shared" si="0"/>
        <v>2989</v>
      </c>
      <c r="D35" s="9">
        <v>2989</v>
      </c>
      <c r="E35" s="22">
        <v>0.28999999999999998</v>
      </c>
      <c r="F35" s="22">
        <v>0.28999999999999998</v>
      </c>
      <c r="G35" s="23">
        <v>0.23</v>
      </c>
      <c r="J35" s="36"/>
    </row>
    <row r="36" spans="2:10">
      <c r="B36" s="2">
        <v>28</v>
      </c>
      <c r="C36" s="7">
        <f t="shared" si="0"/>
        <v>3159</v>
      </c>
      <c r="D36" s="9">
        <v>3159</v>
      </c>
      <c r="E36" s="22">
        <v>0.30499999999999999</v>
      </c>
      <c r="F36" s="22">
        <v>0.30499999999999999</v>
      </c>
      <c r="G36" s="23">
        <v>0.24</v>
      </c>
      <c r="J36" s="36"/>
    </row>
    <row r="37" spans="2:10">
      <c r="B37" s="2">
        <v>29</v>
      </c>
      <c r="C37" s="7">
        <f t="shared" si="0"/>
        <v>3357</v>
      </c>
      <c r="D37" s="9">
        <v>3357</v>
      </c>
      <c r="E37" s="22">
        <v>0.315</v>
      </c>
      <c r="F37" s="22">
        <v>0.315</v>
      </c>
      <c r="G37" s="23">
        <v>0.25</v>
      </c>
      <c r="J37" s="36"/>
    </row>
    <row r="38" spans="2:10">
      <c r="B38" s="2">
        <v>30</v>
      </c>
      <c r="C38" s="7">
        <f t="shared" si="0"/>
        <v>3583</v>
      </c>
      <c r="D38" s="9">
        <v>3583</v>
      </c>
      <c r="E38" s="22">
        <v>0.32500000000000001</v>
      </c>
      <c r="F38" s="22">
        <v>0.32500000000000001</v>
      </c>
      <c r="G38" s="23">
        <v>0.27</v>
      </c>
      <c r="J38" s="36"/>
    </row>
    <row r="39" spans="2:10">
      <c r="B39" s="2">
        <v>31</v>
      </c>
      <c r="C39" s="7">
        <f t="shared" si="0"/>
        <v>3839</v>
      </c>
      <c r="D39" s="9">
        <v>3839</v>
      </c>
      <c r="E39" s="22">
        <v>0.33</v>
      </c>
      <c r="F39" s="22">
        <v>0.33</v>
      </c>
      <c r="G39" s="23">
        <v>0.27500000000000002</v>
      </c>
      <c r="J39" s="36"/>
    </row>
    <row r="40" spans="2:10">
      <c r="B40" s="2">
        <v>32</v>
      </c>
      <c r="C40" s="7">
        <f t="shared" si="0"/>
        <v>4103</v>
      </c>
      <c r="D40" s="9">
        <v>4103</v>
      </c>
      <c r="E40" s="22">
        <v>0.33500000000000002</v>
      </c>
      <c r="F40" s="22">
        <v>0.33500000000000002</v>
      </c>
      <c r="G40" s="23">
        <v>0.27500000000000002</v>
      </c>
      <c r="J40" s="36"/>
    </row>
    <row r="41" spans="2:10">
      <c r="B41" s="2">
        <v>33</v>
      </c>
      <c r="C41" s="7">
        <f t="shared" si="0"/>
        <v>4348</v>
      </c>
      <c r="D41" s="9">
        <v>4348</v>
      </c>
      <c r="E41" s="22">
        <v>0.34</v>
      </c>
      <c r="F41" s="22">
        <v>0.34</v>
      </c>
      <c r="G41" s="23">
        <v>0.27500000000000002</v>
      </c>
      <c r="J41" s="36"/>
    </row>
    <row r="42" spans="2:10">
      <c r="B42" s="2">
        <v>34</v>
      </c>
      <c r="C42" s="7">
        <f t="shared" si="0"/>
        <v>4593</v>
      </c>
      <c r="D42" s="9">
        <v>4593</v>
      </c>
      <c r="E42" s="22">
        <v>0.35</v>
      </c>
      <c r="F42" s="22">
        <v>0.35</v>
      </c>
      <c r="G42" s="23">
        <v>0.28499999999999998</v>
      </c>
      <c r="J42" s="36"/>
    </row>
    <row r="43" spans="2:10">
      <c r="B43" s="2">
        <v>35</v>
      </c>
      <c r="C43" s="7">
        <f t="shared" si="0"/>
        <v>4876</v>
      </c>
      <c r="D43" s="9">
        <v>4876</v>
      </c>
      <c r="E43" s="22">
        <v>0.36499999999999999</v>
      </c>
      <c r="F43" s="22">
        <v>0.36499999999999999</v>
      </c>
      <c r="G43" s="23">
        <v>0.3</v>
      </c>
      <c r="J43" s="36"/>
    </row>
    <row r="44" spans="2:10">
      <c r="B44" s="2">
        <v>36</v>
      </c>
      <c r="C44" s="7">
        <f t="shared" si="0"/>
        <v>5282</v>
      </c>
      <c r="D44" s="9">
        <v>5282</v>
      </c>
      <c r="E44" s="22">
        <v>0.375</v>
      </c>
      <c r="F44" s="22">
        <v>0.375</v>
      </c>
      <c r="G44" s="23">
        <v>0.31</v>
      </c>
      <c r="J44" s="36"/>
    </row>
    <row r="45" spans="2:10">
      <c r="B45" s="2">
        <v>37</v>
      </c>
      <c r="C45" s="7">
        <f t="shared" si="0"/>
        <v>7168</v>
      </c>
      <c r="D45" s="9">
        <v>7168</v>
      </c>
      <c r="E45" s="22">
        <v>0.38500000000000001</v>
      </c>
      <c r="F45" s="22">
        <v>0.38500000000000001</v>
      </c>
      <c r="G45" s="23">
        <v>0.32</v>
      </c>
      <c r="J45" s="36"/>
    </row>
    <row r="46" spans="2:10">
      <c r="B46" s="2">
        <v>38</v>
      </c>
      <c r="C46" s="7">
        <f t="shared" si="0"/>
        <v>7485</v>
      </c>
      <c r="D46" s="9">
        <v>7485</v>
      </c>
      <c r="E46" s="22">
        <v>0.39500000000000002</v>
      </c>
      <c r="F46" s="22">
        <v>0.39500000000000002</v>
      </c>
      <c r="G46" s="23">
        <v>0.33</v>
      </c>
      <c r="J46" s="36"/>
    </row>
    <row r="47" spans="2:10">
      <c r="B47" s="2">
        <v>39</v>
      </c>
      <c r="C47" s="7">
        <f t="shared" si="0"/>
        <v>8608</v>
      </c>
      <c r="D47" s="9">
        <v>8608</v>
      </c>
      <c r="E47" s="22">
        <v>0.39500000000000002</v>
      </c>
      <c r="F47" s="22">
        <v>0.39500000000000002</v>
      </c>
      <c r="G47" s="23">
        <v>0.34</v>
      </c>
      <c r="J47" s="36"/>
    </row>
    <row r="48" spans="2:10">
      <c r="B48" s="2">
        <v>40</v>
      </c>
      <c r="C48" s="7">
        <f t="shared" si="0"/>
        <v>8608</v>
      </c>
      <c r="D48" s="10">
        <v>8608</v>
      </c>
      <c r="E48" s="25">
        <v>0.4</v>
      </c>
      <c r="F48" s="25">
        <v>0.4</v>
      </c>
      <c r="G48" s="25">
        <v>0.34499999999999997</v>
      </c>
    </row>
    <row r="49" spans="2:8">
      <c r="C49" s="11"/>
      <c r="D49" s="9"/>
      <c r="E49" s="21"/>
      <c r="F49" s="14"/>
    </row>
    <row r="51" spans="2:8">
      <c r="C51" s="169" t="s">
        <v>7</v>
      </c>
      <c r="D51" s="169"/>
      <c r="E51" s="169"/>
      <c r="F51" s="169"/>
    </row>
    <row r="52" spans="2:8">
      <c r="C52" s="169"/>
      <c r="D52" s="169"/>
      <c r="E52" s="169"/>
      <c r="F52" s="169"/>
    </row>
    <row r="54" spans="2:8">
      <c r="C54" s="171" t="s">
        <v>8</v>
      </c>
      <c r="D54" s="171"/>
      <c r="E54" s="171"/>
      <c r="F54" s="171"/>
    </row>
    <row r="56" spans="2:8">
      <c r="C56" s="165" t="s">
        <v>9</v>
      </c>
      <c r="D56" s="165"/>
      <c r="E56" s="165"/>
      <c r="F56" s="165"/>
    </row>
    <row r="57" spans="2:8">
      <c r="C57" s="17"/>
      <c r="D57" s="17"/>
      <c r="E57" s="17"/>
      <c r="F57" s="17"/>
    </row>
    <row r="58" spans="2:8">
      <c r="C58" s="2"/>
      <c r="D58" s="6"/>
      <c r="E58" s="2">
        <v>1</v>
      </c>
      <c r="F58" s="2">
        <v>2</v>
      </c>
      <c r="G58">
        <v>3</v>
      </c>
    </row>
    <row r="59" spans="2:8">
      <c r="C59" s="154" t="s">
        <v>3</v>
      </c>
      <c r="D59" s="166"/>
      <c r="E59" s="160" t="s">
        <v>2</v>
      </c>
      <c r="F59" s="160" t="s">
        <v>0</v>
      </c>
      <c r="G59" s="160" t="s">
        <v>1</v>
      </c>
    </row>
    <row r="60" spans="2:8">
      <c r="C60" s="156"/>
      <c r="D60" s="167"/>
      <c r="E60" s="161"/>
      <c r="F60" s="161"/>
      <c r="G60" s="163"/>
    </row>
    <row r="61" spans="2:8">
      <c r="C61" s="158"/>
      <c r="D61" s="168"/>
      <c r="E61" s="162"/>
      <c r="F61" s="162"/>
      <c r="G61" s="164"/>
    </row>
    <row r="62" spans="2:8">
      <c r="B62">
        <v>1</v>
      </c>
      <c r="C62" s="8">
        <f>IF($C$2&gt;D62,"",D62-$C$2)</f>
        <v>1391</v>
      </c>
      <c r="D62" s="15">
        <v>1391</v>
      </c>
      <c r="E62" s="13">
        <v>0</v>
      </c>
      <c r="F62" s="13">
        <v>0</v>
      </c>
      <c r="G62" s="13">
        <v>0</v>
      </c>
    </row>
    <row r="63" spans="2:8">
      <c r="B63">
        <v>2</v>
      </c>
      <c r="C63" s="8">
        <f t="shared" ref="C63:C84" si="1">IF($C$2&gt;D63,"",D63-$C$2)</f>
        <v>1584</v>
      </c>
      <c r="D63" s="15">
        <v>1584</v>
      </c>
      <c r="E63" s="13">
        <v>0.02</v>
      </c>
      <c r="F63" s="13">
        <v>0.02</v>
      </c>
      <c r="G63" s="13">
        <v>0.02</v>
      </c>
      <c r="H63" s="2">
        <f>IF(SUM(C62:C84)=0,B84,LOOKUP(MIN(C62:C84),C62:C84,B62:B84))</f>
        <v>1</v>
      </c>
    </row>
    <row r="64" spans="2:8">
      <c r="B64" s="2">
        <v>3</v>
      </c>
      <c r="C64" s="8">
        <f t="shared" si="1"/>
        <v>1622</v>
      </c>
      <c r="D64" s="15">
        <v>1622</v>
      </c>
      <c r="E64" s="13">
        <v>4.0000000000000008E-2</v>
      </c>
      <c r="F64" s="13">
        <v>4.0000000000000008E-2</v>
      </c>
      <c r="G64" s="13">
        <v>3.0000000000000002E-2</v>
      </c>
      <c r="H64" s="2">
        <f>IF($D$2="Casado, dois titulares",E58,IF($D$2="Não casado",2,IF(D2="Casado, único titular",3)))</f>
        <v>3</v>
      </c>
    </row>
    <row r="65" spans="2:8">
      <c r="B65" s="2">
        <v>4</v>
      </c>
      <c r="C65" s="8">
        <f t="shared" si="1"/>
        <v>1815</v>
      </c>
      <c r="D65" s="15">
        <v>1815</v>
      </c>
      <c r="E65" s="13">
        <v>6.0000000000000005E-2</v>
      </c>
      <c r="F65" s="13">
        <v>6.0000000000000005E-2</v>
      </c>
      <c r="G65" s="13">
        <v>4.5000000000000005E-2</v>
      </c>
      <c r="H65" s="2"/>
    </row>
    <row r="66" spans="2:8">
      <c r="B66" s="2">
        <v>5</v>
      </c>
      <c r="C66" s="8">
        <f t="shared" si="1"/>
        <v>1883</v>
      </c>
      <c r="D66" s="15">
        <v>1883</v>
      </c>
      <c r="E66" s="13">
        <v>7.9999999999999988E-2</v>
      </c>
      <c r="F66" s="13">
        <v>7.9999999999999988E-2</v>
      </c>
      <c r="G66" s="13">
        <v>4.4999999999999991E-2</v>
      </c>
      <c r="H66" s="2">
        <f>INDEX(E62:G84,H63,H64)</f>
        <v>0</v>
      </c>
    </row>
    <row r="67" spans="2:8">
      <c r="B67" s="2">
        <v>6</v>
      </c>
      <c r="C67" s="8">
        <f t="shared" si="1"/>
        <v>1979</v>
      </c>
      <c r="D67" s="15">
        <v>1979</v>
      </c>
      <c r="E67" s="13">
        <v>0.09</v>
      </c>
      <c r="F67" s="13">
        <v>0.09</v>
      </c>
      <c r="G67" s="13">
        <v>5.5E-2</v>
      </c>
    </row>
    <row r="68" spans="2:8">
      <c r="B68" s="2">
        <v>7</v>
      </c>
      <c r="C68" s="8">
        <f t="shared" si="1"/>
        <v>2077</v>
      </c>
      <c r="D68" s="15">
        <v>2077</v>
      </c>
      <c r="E68" s="13">
        <v>0.1</v>
      </c>
      <c r="F68" s="13">
        <v>0.1</v>
      </c>
      <c r="G68" s="13">
        <v>6.5000000000000002E-2</v>
      </c>
    </row>
    <row r="69" spans="2:8">
      <c r="B69" s="2">
        <v>8</v>
      </c>
      <c r="C69" s="8">
        <f t="shared" si="1"/>
        <v>2221</v>
      </c>
      <c r="D69" s="15">
        <v>2221</v>
      </c>
      <c r="E69" s="13">
        <v>0.115</v>
      </c>
      <c r="F69" s="13">
        <v>0.115</v>
      </c>
      <c r="G69" s="13">
        <v>8.5000000000000006E-2</v>
      </c>
    </row>
    <row r="70" spans="2:8">
      <c r="B70" s="2">
        <v>9</v>
      </c>
      <c r="C70" s="8">
        <f t="shared" si="1"/>
        <v>2318</v>
      </c>
      <c r="D70" s="15">
        <v>2318</v>
      </c>
      <c r="E70" s="13">
        <v>0.125</v>
      </c>
      <c r="F70" s="13">
        <v>0.125</v>
      </c>
      <c r="G70" s="13">
        <v>9.5000000000000001E-2</v>
      </c>
    </row>
    <row r="71" spans="2:8">
      <c r="B71" s="2">
        <v>10</v>
      </c>
      <c r="C71" s="8">
        <f t="shared" si="1"/>
        <v>2414</v>
      </c>
      <c r="D71" s="15">
        <v>2414</v>
      </c>
      <c r="E71" s="13">
        <v>0.13500000000000001</v>
      </c>
      <c r="F71" s="13">
        <v>0.13500000000000001</v>
      </c>
      <c r="G71" s="13">
        <v>9.9999999999999992E-2</v>
      </c>
    </row>
    <row r="72" spans="2:8">
      <c r="B72" s="2">
        <v>11</v>
      </c>
      <c r="C72" s="8">
        <f t="shared" si="1"/>
        <v>2452</v>
      </c>
      <c r="D72" s="15">
        <v>2452</v>
      </c>
      <c r="E72" s="13">
        <v>0.15</v>
      </c>
      <c r="F72" s="13">
        <v>0.15</v>
      </c>
      <c r="G72" s="13">
        <v>0.10500000000000001</v>
      </c>
    </row>
    <row r="73" spans="2:8">
      <c r="B73" s="2">
        <v>12</v>
      </c>
      <c r="C73" s="8">
        <f t="shared" si="1"/>
        <v>2640</v>
      </c>
      <c r="D73" s="15">
        <v>2640</v>
      </c>
      <c r="E73" s="13">
        <v>0.16</v>
      </c>
      <c r="F73" s="13">
        <v>0.16</v>
      </c>
      <c r="G73" s="13">
        <v>0.11000000000000001</v>
      </c>
    </row>
    <row r="74" spans="2:8">
      <c r="B74" s="2">
        <v>13</v>
      </c>
      <c r="C74" s="8">
        <f t="shared" si="1"/>
        <v>2735</v>
      </c>
      <c r="D74" s="15">
        <v>2735</v>
      </c>
      <c r="E74" s="13">
        <v>0.17</v>
      </c>
      <c r="F74" s="13">
        <v>0.17</v>
      </c>
      <c r="G74" s="13">
        <v>0.12000000000000002</v>
      </c>
    </row>
    <row r="75" spans="2:8">
      <c r="B75" s="2">
        <v>14</v>
      </c>
      <c r="C75" s="8">
        <f t="shared" si="1"/>
        <v>2829</v>
      </c>
      <c r="D75" s="15">
        <v>2829</v>
      </c>
      <c r="E75" s="13">
        <v>0.18</v>
      </c>
      <c r="F75" s="13">
        <v>0.18</v>
      </c>
      <c r="G75" s="13">
        <v>0.13</v>
      </c>
    </row>
    <row r="76" spans="2:8">
      <c r="B76" s="2">
        <v>15</v>
      </c>
      <c r="C76" s="8">
        <f t="shared" si="1"/>
        <v>2924</v>
      </c>
      <c r="D76" s="15">
        <v>2924</v>
      </c>
      <c r="E76" s="13">
        <v>0.185</v>
      </c>
      <c r="F76" s="13">
        <v>0.185</v>
      </c>
      <c r="G76" s="13">
        <v>0.12999999999999998</v>
      </c>
    </row>
    <row r="77" spans="2:8">
      <c r="B77" s="2">
        <v>16</v>
      </c>
      <c r="C77" s="8">
        <f t="shared" si="1"/>
        <v>3018</v>
      </c>
      <c r="D77" s="15">
        <v>3018</v>
      </c>
      <c r="E77" s="13">
        <v>0.19500000000000001</v>
      </c>
      <c r="F77" s="13">
        <v>0.19500000000000001</v>
      </c>
      <c r="G77" s="13">
        <v>0.13999999999999999</v>
      </c>
    </row>
    <row r="78" spans="2:8">
      <c r="B78" s="2">
        <v>17</v>
      </c>
      <c r="C78" s="8">
        <f t="shared" si="1"/>
        <v>3112</v>
      </c>
      <c r="D78" s="15">
        <v>3112</v>
      </c>
      <c r="E78" s="13">
        <v>0.19999999999999998</v>
      </c>
      <c r="F78" s="13">
        <v>0.19999999999999998</v>
      </c>
      <c r="G78" s="13">
        <v>0.14499999999999999</v>
      </c>
    </row>
    <row r="79" spans="2:8">
      <c r="B79" s="2">
        <v>18</v>
      </c>
      <c r="C79" s="8">
        <f t="shared" si="1"/>
        <v>3206</v>
      </c>
      <c r="D79" s="15">
        <v>3206</v>
      </c>
      <c r="E79" s="13">
        <v>0.20500000000000002</v>
      </c>
      <c r="F79" s="13">
        <v>0.20500000000000002</v>
      </c>
      <c r="G79" s="13">
        <v>0.15500000000000003</v>
      </c>
    </row>
    <row r="80" spans="2:8">
      <c r="B80" s="2">
        <v>19</v>
      </c>
      <c r="C80" s="8">
        <f t="shared" si="1"/>
        <v>3395</v>
      </c>
      <c r="D80" s="15">
        <v>3395</v>
      </c>
      <c r="E80" s="13">
        <v>0.21500000000000002</v>
      </c>
      <c r="F80" s="13">
        <v>0.21500000000000002</v>
      </c>
      <c r="G80" s="13">
        <v>0.16999999999999998</v>
      </c>
    </row>
    <row r="81" spans="2:7">
      <c r="B81" s="2">
        <v>20</v>
      </c>
      <c r="C81" s="8">
        <f t="shared" si="1"/>
        <v>3583</v>
      </c>
      <c r="D81" s="15">
        <v>3583</v>
      </c>
      <c r="E81" s="13">
        <v>0.22</v>
      </c>
      <c r="F81" s="13">
        <v>0.22</v>
      </c>
      <c r="G81" s="13">
        <v>0.17499999999999999</v>
      </c>
    </row>
    <row r="82" spans="2:7">
      <c r="B82" s="2">
        <v>21</v>
      </c>
      <c r="C82" s="8">
        <f t="shared" si="1"/>
        <v>3772</v>
      </c>
      <c r="D82" s="15">
        <v>3772</v>
      </c>
      <c r="E82" s="13">
        <v>0.23</v>
      </c>
      <c r="F82" s="13">
        <v>0.23</v>
      </c>
      <c r="G82" s="13">
        <v>0.18500000000000003</v>
      </c>
    </row>
    <row r="83" spans="2:7">
      <c r="B83" s="2">
        <v>22</v>
      </c>
      <c r="C83" s="8">
        <f t="shared" si="1"/>
        <v>3961</v>
      </c>
      <c r="D83" s="9">
        <v>3961</v>
      </c>
      <c r="E83" s="12">
        <v>0.23</v>
      </c>
      <c r="F83" s="12">
        <v>0.23</v>
      </c>
      <c r="G83" s="13">
        <v>0.185</v>
      </c>
    </row>
    <row r="84" spans="2:7">
      <c r="B84" s="2">
        <v>23</v>
      </c>
      <c r="C84" s="8">
        <f t="shared" si="1"/>
        <v>3961</v>
      </c>
      <c r="D84" s="10">
        <v>3961</v>
      </c>
      <c r="E84" s="16">
        <v>0.245</v>
      </c>
      <c r="F84" s="16">
        <v>0.245</v>
      </c>
      <c r="G84" s="26">
        <v>0.19999999999999998</v>
      </c>
    </row>
    <row r="85" spans="2:7">
      <c r="C85" s="2"/>
      <c r="D85" s="2"/>
      <c r="E85" s="2"/>
      <c r="F85" s="2"/>
    </row>
    <row r="86" spans="2:7">
      <c r="C86" s="2"/>
      <c r="D86" s="2"/>
      <c r="E86" s="2"/>
      <c r="F86" s="2"/>
    </row>
    <row r="87" spans="2:7">
      <c r="C87" s="169" t="s">
        <v>7</v>
      </c>
      <c r="D87" s="170"/>
      <c r="E87" s="170"/>
      <c r="F87" s="170"/>
    </row>
    <row r="88" spans="2:7">
      <c r="C88" s="170"/>
      <c r="D88" s="170"/>
      <c r="E88" s="170"/>
      <c r="F88" s="170"/>
    </row>
    <row r="89" spans="2:7">
      <c r="C89" s="2"/>
      <c r="D89" s="2"/>
      <c r="E89" s="2"/>
      <c r="F89" s="2"/>
    </row>
    <row r="90" spans="2:7">
      <c r="C90" s="18" t="s">
        <v>10</v>
      </c>
      <c r="D90" s="4"/>
      <c r="E90" s="4"/>
      <c r="F90" s="4"/>
    </row>
    <row r="91" spans="2:7">
      <c r="C91" s="2"/>
      <c r="D91" s="2"/>
      <c r="E91" s="2"/>
      <c r="F91" s="2"/>
    </row>
    <row r="92" spans="2:7">
      <c r="C92" s="3" t="s">
        <v>11</v>
      </c>
      <c r="D92" s="4"/>
      <c r="E92" s="4"/>
      <c r="F92" s="4"/>
    </row>
    <row r="93" spans="2:7">
      <c r="C93" s="3"/>
      <c r="D93" s="4"/>
      <c r="E93" s="4"/>
      <c r="F93" s="4"/>
    </row>
    <row r="94" spans="2:7">
      <c r="C94" s="2"/>
      <c r="D94" s="6"/>
      <c r="E94" s="2">
        <v>1</v>
      </c>
      <c r="F94" s="2">
        <v>2</v>
      </c>
    </row>
    <row r="95" spans="2:7">
      <c r="C95" s="154" t="s">
        <v>3</v>
      </c>
      <c r="D95" s="155"/>
      <c r="E95" s="160" t="s">
        <v>5</v>
      </c>
      <c r="F95" s="160" t="s">
        <v>6</v>
      </c>
    </row>
    <row r="96" spans="2:7">
      <c r="C96" s="156"/>
      <c r="D96" s="157"/>
      <c r="E96" s="161"/>
      <c r="F96" s="163"/>
    </row>
    <row r="97" spans="2:7">
      <c r="C97" s="158"/>
      <c r="D97" s="159"/>
      <c r="E97" s="162"/>
      <c r="F97" s="164"/>
    </row>
    <row r="98" spans="2:7">
      <c r="B98">
        <v>1</v>
      </c>
      <c r="C98" s="8">
        <f>IF($C$2&gt;D98,"",D98-$C$2)</f>
        <v>1391</v>
      </c>
      <c r="D98" s="27">
        <v>1391</v>
      </c>
      <c r="E98" s="12">
        <v>0</v>
      </c>
      <c r="F98" s="13">
        <v>0</v>
      </c>
    </row>
    <row r="99" spans="2:7">
      <c r="B99">
        <v>2</v>
      </c>
      <c r="C99" s="8">
        <f t="shared" ref="C99:C120" si="2">IF($C$2&gt;D99,"",D99-$C$2)</f>
        <v>1584</v>
      </c>
      <c r="D99" s="27">
        <v>1584</v>
      </c>
      <c r="E99" s="12">
        <v>1.4999999999999999E-2</v>
      </c>
      <c r="F99" s="13">
        <v>1.4999999999999999E-2</v>
      </c>
      <c r="G99" s="2">
        <f>IF(SUM(C98:C120)=0,B120,LOOKUP(MIN(C98:C120),C98:C120,B98:B120))</f>
        <v>1</v>
      </c>
    </row>
    <row r="100" spans="2:7">
      <c r="B100">
        <v>3</v>
      </c>
      <c r="C100" s="8">
        <f t="shared" si="2"/>
        <v>1622</v>
      </c>
      <c r="D100" s="27">
        <v>1622</v>
      </c>
      <c r="E100" s="12">
        <v>0.04</v>
      </c>
      <c r="F100" s="13">
        <v>3.0000000000000006E-2</v>
      </c>
      <c r="G100" s="2">
        <f>IF($D$2="Casado, dois titulares",1,IF($D$2="Casado, único titular",2,IF($D$2="Não casado",1)))</f>
        <v>2</v>
      </c>
    </row>
    <row r="101" spans="2:7">
      <c r="B101">
        <v>4</v>
      </c>
      <c r="C101" s="8">
        <f t="shared" si="2"/>
        <v>1815</v>
      </c>
      <c r="D101" s="27">
        <v>1815</v>
      </c>
      <c r="E101" s="13">
        <v>6.0000000000000005E-2</v>
      </c>
      <c r="F101" s="13">
        <v>3.500000000000001E-2</v>
      </c>
    </row>
    <row r="102" spans="2:7">
      <c r="B102">
        <v>5</v>
      </c>
      <c r="C102" s="8">
        <f t="shared" si="2"/>
        <v>1883</v>
      </c>
      <c r="D102" s="27">
        <v>1883</v>
      </c>
      <c r="E102" s="13">
        <v>7.5000000000000011E-2</v>
      </c>
      <c r="F102" s="13">
        <v>4.5000000000000005E-2</v>
      </c>
      <c r="G102">
        <f>INDEX(E98:F120,G99,G100)</f>
        <v>0</v>
      </c>
    </row>
    <row r="103" spans="2:7">
      <c r="B103">
        <v>6</v>
      </c>
      <c r="C103" s="8">
        <f t="shared" si="2"/>
        <v>1979</v>
      </c>
      <c r="D103" s="27">
        <v>1979</v>
      </c>
      <c r="E103" s="13">
        <v>8.4999999999999992E-2</v>
      </c>
      <c r="F103" s="13">
        <v>4.4999999999999991E-2</v>
      </c>
    </row>
    <row r="104" spans="2:7">
      <c r="B104">
        <v>7</v>
      </c>
      <c r="C104" s="8">
        <f t="shared" si="2"/>
        <v>2077</v>
      </c>
      <c r="D104" s="27">
        <v>2077</v>
      </c>
      <c r="E104" s="13">
        <v>9.5000000000000001E-2</v>
      </c>
      <c r="F104" s="13">
        <v>5.9999999999999991E-2</v>
      </c>
    </row>
    <row r="105" spans="2:7">
      <c r="B105">
        <v>8</v>
      </c>
      <c r="C105" s="8">
        <f t="shared" si="2"/>
        <v>2221</v>
      </c>
      <c r="D105" s="27">
        <v>2221</v>
      </c>
      <c r="E105" s="13">
        <v>0.11</v>
      </c>
      <c r="F105" s="13">
        <v>7.5000000000000011E-2</v>
      </c>
    </row>
    <row r="106" spans="2:7">
      <c r="B106">
        <v>9</v>
      </c>
      <c r="C106" s="8">
        <f t="shared" si="2"/>
        <v>2318</v>
      </c>
      <c r="D106" s="27">
        <v>2318</v>
      </c>
      <c r="E106" s="13">
        <v>0.12</v>
      </c>
      <c r="F106" s="13">
        <v>0.09</v>
      </c>
    </row>
    <row r="107" spans="2:7">
      <c r="B107">
        <v>10</v>
      </c>
      <c r="C107" s="8">
        <f t="shared" si="2"/>
        <v>2414</v>
      </c>
      <c r="D107" s="27">
        <v>2414</v>
      </c>
      <c r="E107" s="13">
        <v>0.13</v>
      </c>
      <c r="F107" s="13">
        <v>9.5000000000000001E-2</v>
      </c>
    </row>
    <row r="108" spans="2:7">
      <c r="B108" s="2">
        <v>11</v>
      </c>
      <c r="C108" s="8">
        <f t="shared" si="2"/>
        <v>2452</v>
      </c>
      <c r="D108" s="27">
        <v>2452</v>
      </c>
      <c r="E108" s="13">
        <v>0.14500000000000002</v>
      </c>
      <c r="F108" s="13">
        <v>9.9999999999999992E-2</v>
      </c>
    </row>
    <row r="109" spans="2:7">
      <c r="B109" s="2">
        <v>12</v>
      </c>
      <c r="C109" s="8">
        <f t="shared" si="2"/>
        <v>2640</v>
      </c>
      <c r="D109" s="27">
        <v>2640</v>
      </c>
      <c r="E109" s="13">
        <v>0.155</v>
      </c>
      <c r="F109" s="13">
        <v>0.10499999999999998</v>
      </c>
    </row>
    <row r="110" spans="2:7">
      <c r="B110" s="2">
        <v>13</v>
      </c>
      <c r="C110" s="8">
        <f t="shared" si="2"/>
        <v>2735</v>
      </c>
      <c r="D110" s="27">
        <v>2735</v>
      </c>
      <c r="E110" s="13">
        <v>0.16500000000000001</v>
      </c>
      <c r="F110" s="13">
        <v>0.11500000000000002</v>
      </c>
    </row>
    <row r="111" spans="2:7">
      <c r="B111" s="2">
        <v>14</v>
      </c>
      <c r="C111" s="8">
        <f t="shared" si="2"/>
        <v>2829</v>
      </c>
      <c r="D111" s="27">
        <v>2829</v>
      </c>
      <c r="E111" s="13">
        <v>0.17499999999999999</v>
      </c>
      <c r="F111" s="13">
        <v>0.125</v>
      </c>
    </row>
    <row r="112" spans="2:7">
      <c r="B112" s="2">
        <v>15</v>
      </c>
      <c r="C112" s="8">
        <f t="shared" si="2"/>
        <v>2924</v>
      </c>
      <c r="D112" s="27">
        <v>2924</v>
      </c>
      <c r="E112" s="13">
        <v>0.18</v>
      </c>
      <c r="F112" s="13">
        <v>0.125</v>
      </c>
    </row>
    <row r="113" spans="2:6">
      <c r="B113" s="2">
        <v>16</v>
      </c>
      <c r="C113" s="8">
        <f t="shared" si="2"/>
        <v>3018</v>
      </c>
      <c r="D113" s="27">
        <v>3018</v>
      </c>
      <c r="E113" s="13">
        <v>0.19</v>
      </c>
      <c r="F113" s="13">
        <v>0.13499999999999998</v>
      </c>
    </row>
    <row r="114" spans="2:6">
      <c r="B114" s="2">
        <v>17</v>
      </c>
      <c r="C114" s="8">
        <f t="shared" si="2"/>
        <v>3112</v>
      </c>
      <c r="D114" s="27">
        <v>3112</v>
      </c>
      <c r="E114" s="13">
        <v>0.19499999999999998</v>
      </c>
      <c r="F114" s="13">
        <v>0.13999999999999996</v>
      </c>
    </row>
    <row r="115" spans="2:6">
      <c r="B115" s="2">
        <v>18</v>
      </c>
      <c r="C115" s="8">
        <f t="shared" si="2"/>
        <v>3206</v>
      </c>
      <c r="D115" s="27">
        <v>3206</v>
      </c>
      <c r="E115" s="13">
        <v>0.2</v>
      </c>
      <c r="F115" s="13">
        <v>0.15000000000000002</v>
      </c>
    </row>
    <row r="116" spans="2:6">
      <c r="B116" s="2">
        <v>19</v>
      </c>
      <c r="C116" s="8">
        <f t="shared" si="2"/>
        <v>3395</v>
      </c>
      <c r="D116" s="27">
        <v>3395</v>
      </c>
      <c r="E116" s="13">
        <v>0.21000000000000002</v>
      </c>
      <c r="F116" s="13">
        <v>0.16500000000000004</v>
      </c>
    </row>
    <row r="117" spans="2:6">
      <c r="B117" s="2">
        <v>20</v>
      </c>
      <c r="C117" s="8">
        <f t="shared" si="2"/>
        <v>3583</v>
      </c>
      <c r="D117" s="27">
        <v>3583</v>
      </c>
      <c r="E117" s="13">
        <v>0.215</v>
      </c>
      <c r="F117" s="13">
        <v>0.16999999999999998</v>
      </c>
    </row>
    <row r="118" spans="2:6">
      <c r="B118" s="2">
        <v>21</v>
      </c>
      <c r="C118" s="8">
        <f t="shared" si="2"/>
        <v>3772</v>
      </c>
      <c r="D118" s="27">
        <v>3772</v>
      </c>
      <c r="E118" s="13">
        <v>0.22500000000000001</v>
      </c>
      <c r="F118" s="13">
        <v>0.18000000000000002</v>
      </c>
    </row>
    <row r="119" spans="2:6">
      <c r="B119" s="2">
        <v>22</v>
      </c>
      <c r="C119" s="8">
        <f t="shared" si="2"/>
        <v>3961</v>
      </c>
      <c r="D119" s="27">
        <v>3961</v>
      </c>
      <c r="E119" s="13">
        <v>0.23</v>
      </c>
      <c r="F119" s="13">
        <v>0.185</v>
      </c>
    </row>
    <row r="120" spans="2:6">
      <c r="B120" s="2">
        <v>23</v>
      </c>
      <c r="C120" s="8">
        <f t="shared" si="2"/>
        <v>3961</v>
      </c>
      <c r="D120" s="28">
        <v>3961</v>
      </c>
      <c r="E120" s="16">
        <v>0.24</v>
      </c>
      <c r="F120" s="26">
        <v>0.19499999999999998</v>
      </c>
    </row>
  </sheetData>
  <mergeCells count="12">
    <mergeCell ref="C6:D8"/>
    <mergeCell ref="G59:G61"/>
    <mergeCell ref="C87:F88"/>
    <mergeCell ref="F59:F61"/>
    <mergeCell ref="C51:F52"/>
    <mergeCell ref="C54:F54"/>
    <mergeCell ref="C95:D97"/>
    <mergeCell ref="E95:E97"/>
    <mergeCell ref="F95:F97"/>
    <mergeCell ref="C56:F56"/>
    <mergeCell ref="C59:D61"/>
    <mergeCell ref="E59:E6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B2:K120"/>
  <sheetViews>
    <sheetView workbookViewId="0">
      <selection activeCell="E14" sqref="E14"/>
    </sheetView>
  </sheetViews>
  <sheetFormatPr defaultColWidth="8.85546875" defaultRowHeight="15"/>
  <cols>
    <col min="1" max="2" width="8.85546875" style="2"/>
    <col min="3" max="3" width="12.42578125" style="2" bestFit="1" customWidth="1"/>
    <col min="4" max="4" width="10.140625" style="2" bestFit="1" customWidth="1"/>
    <col min="5" max="5" width="32.7109375" style="2" bestFit="1" customWidth="1"/>
    <col min="6" max="6" width="22.42578125" style="2" bestFit="1" customWidth="1"/>
    <col min="7" max="7" width="20" style="2" bestFit="1" customWidth="1"/>
    <col min="8" max="16384" width="8.85546875" style="2"/>
  </cols>
  <sheetData>
    <row r="2" spans="2:11">
      <c r="C2" s="1">
        <f>(Sheet1!D17-Sheet1!M26)</f>
        <v>0</v>
      </c>
      <c r="D2" s="71" t="str">
        <f>Sheet1!D15</f>
        <v>Casado, único titular</v>
      </c>
    </row>
    <row r="3" spans="2:11">
      <c r="C3" s="18" t="s">
        <v>12</v>
      </c>
      <c r="D3" s="4"/>
      <c r="E3" s="4"/>
      <c r="F3" s="4"/>
    </row>
    <row r="4" spans="2:11" ht="15.75">
      <c r="D4" s="6"/>
      <c r="E4" s="2">
        <v>1</v>
      </c>
      <c r="F4" s="5">
        <v>2</v>
      </c>
      <c r="G4" s="2">
        <v>3</v>
      </c>
    </row>
    <row r="5" spans="2:11">
      <c r="D5" s="6"/>
      <c r="E5" s="2" t="s">
        <v>2</v>
      </c>
      <c r="F5" s="2" t="s">
        <v>0</v>
      </c>
      <c r="G5" s="2" t="s">
        <v>1</v>
      </c>
    </row>
    <row r="6" spans="2:11">
      <c r="C6" s="154" t="s">
        <v>3</v>
      </c>
      <c r="D6" s="166"/>
      <c r="E6" s="30" t="s">
        <v>2</v>
      </c>
      <c r="F6" s="30" t="s">
        <v>0</v>
      </c>
      <c r="G6" s="30" t="s">
        <v>1</v>
      </c>
    </row>
    <row r="7" spans="2:11">
      <c r="C7" s="156"/>
      <c r="D7" s="167"/>
      <c r="E7" s="31"/>
      <c r="F7" s="31"/>
      <c r="G7" s="32"/>
    </row>
    <row r="8" spans="2:11">
      <c r="C8" s="158"/>
      <c r="D8" s="168"/>
      <c r="E8" s="33"/>
      <c r="F8" s="33"/>
      <c r="G8" s="34"/>
    </row>
    <row r="9" spans="2:11">
      <c r="B9" s="2">
        <v>1</v>
      </c>
      <c r="C9" s="7">
        <f>IF($C$2&gt;D9,"",D9-$C$2)</f>
        <v>595</v>
      </c>
      <c r="D9" s="19">
        <v>595</v>
      </c>
      <c r="E9" s="20">
        <v>0</v>
      </c>
      <c r="F9" s="20">
        <v>0</v>
      </c>
      <c r="G9" s="21">
        <v>0</v>
      </c>
      <c r="H9" s="29"/>
      <c r="J9" s="36"/>
      <c r="K9" s="36"/>
    </row>
    <row r="10" spans="2:11">
      <c r="B10" s="2">
        <v>2</v>
      </c>
      <c r="C10" s="7">
        <f t="shared" ref="C10:C48" si="0">IF($C$2&gt;D10,"",D10-$C$2)</f>
        <v>628</v>
      </c>
      <c r="D10" s="9">
        <v>628</v>
      </c>
      <c r="E10" s="22">
        <v>0.01</v>
      </c>
      <c r="F10" s="22">
        <v>0.01</v>
      </c>
      <c r="G10" s="23">
        <v>0</v>
      </c>
      <c r="H10" s="2">
        <f>IF(SUM(C9:C48)=0,B48,LOOKUP(MIN(C9:C48),C9:C48,B9:B48))</f>
        <v>1</v>
      </c>
      <c r="J10" s="36"/>
    </row>
    <row r="11" spans="2:11">
      <c r="B11" s="2">
        <v>3</v>
      </c>
      <c r="C11" s="7">
        <f t="shared" si="0"/>
        <v>664</v>
      </c>
      <c r="D11" s="9">
        <v>664</v>
      </c>
      <c r="E11" s="22">
        <v>0.02</v>
      </c>
      <c r="F11" s="22">
        <v>0.02</v>
      </c>
      <c r="G11" s="12">
        <v>0</v>
      </c>
      <c r="H11" s="2">
        <f>IF($D$2="Casado, dois titulares",E4,IF($D$2="Não casado",2,3))</f>
        <v>3</v>
      </c>
      <c r="J11" s="36"/>
    </row>
    <row r="12" spans="2:11">
      <c r="B12" s="2">
        <v>4</v>
      </c>
      <c r="C12" s="7">
        <f t="shared" si="0"/>
        <v>682</v>
      </c>
      <c r="D12" s="9">
        <v>682</v>
      </c>
      <c r="E12" s="22">
        <v>3.5000000000000003E-2</v>
      </c>
      <c r="F12" s="22">
        <v>3.5000000000000003E-2</v>
      </c>
      <c r="G12" s="12">
        <v>0</v>
      </c>
      <c r="J12" s="36"/>
    </row>
    <row r="13" spans="2:11">
      <c r="B13" s="2">
        <v>5</v>
      </c>
      <c r="C13" s="7">
        <f t="shared" si="0"/>
        <v>740</v>
      </c>
      <c r="D13" s="24">
        <v>740</v>
      </c>
      <c r="E13" s="22">
        <v>4.5000000000000005E-2</v>
      </c>
      <c r="F13" s="22">
        <v>4.5000000000000005E-2</v>
      </c>
      <c r="G13" s="12">
        <v>0.01</v>
      </c>
      <c r="H13" s="2">
        <f>INDEX(E9:G48,H10,H11)</f>
        <v>0</v>
      </c>
      <c r="J13" s="36"/>
    </row>
    <row r="14" spans="2:11">
      <c r="B14" s="2">
        <v>6</v>
      </c>
      <c r="C14" s="7">
        <f t="shared" si="0"/>
        <v>812</v>
      </c>
      <c r="D14" s="24">
        <v>812</v>
      </c>
      <c r="E14" s="22">
        <v>6.0000000000000005E-2</v>
      </c>
      <c r="F14" s="22">
        <v>6.0000000000000005E-2</v>
      </c>
      <c r="G14" s="23">
        <v>0.03</v>
      </c>
      <c r="J14" s="36"/>
    </row>
    <row r="15" spans="2:11">
      <c r="B15" s="2">
        <v>7</v>
      </c>
      <c r="C15" s="7">
        <f t="shared" si="0"/>
        <v>891</v>
      </c>
      <c r="D15" s="24">
        <v>891</v>
      </c>
      <c r="E15" s="22">
        <v>8.4999999999999992E-2</v>
      </c>
      <c r="F15" s="22">
        <v>8.4999999999999992E-2</v>
      </c>
      <c r="G15" s="23">
        <v>5.5E-2</v>
      </c>
      <c r="J15" s="36"/>
    </row>
    <row r="16" spans="2:11">
      <c r="B16" s="2">
        <v>8</v>
      </c>
      <c r="C16" s="7">
        <f t="shared" si="0"/>
        <v>953</v>
      </c>
      <c r="D16" s="24">
        <v>953</v>
      </c>
      <c r="E16" s="22">
        <v>9.5000000000000001E-2</v>
      </c>
      <c r="F16" s="22">
        <v>9.5000000000000001E-2</v>
      </c>
      <c r="G16" s="23">
        <v>5.5E-2</v>
      </c>
      <c r="J16" s="36"/>
    </row>
    <row r="17" spans="2:10">
      <c r="B17" s="2">
        <v>9</v>
      </c>
      <c r="C17" s="7">
        <f t="shared" si="0"/>
        <v>1024</v>
      </c>
      <c r="D17" s="24">
        <v>1024</v>
      </c>
      <c r="E17" s="22">
        <v>0.105</v>
      </c>
      <c r="F17" s="22">
        <v>0.105</v>
      </c>
      <c r="G17" s="23">
        <v>0.06</v>
      </c>
      <c r="J17" s="36"/>
    </row>
    <row r="18" spans="2:10">
      <c r="B18" s="2">
        <v>10</v>
      </c>
      <c r="C18" s="7">
        <f t="shared" si="0"/>
        <v>1052</v>
      </c>
      <c r="D18" s="24">
        <v>1052</v>
      </c>
      <c r="E18" s="22">
        <v>0.11499999999999999</v>
      </c>
      <c r="F18" s="22">
        <v>0.11499999999999999</v>
      </c>
      <c r="G18" s="23">
        <v>6.5000000000000002E-2</v>
      </c>
      <c r="J18" s="36"/>
    </row>
    <row r="19" spans="2:10">
      <c r="B19" s="2">
        <v>11</v>
      </c>
      <c r="C19" s="7">
        <f t="shared" si="0"/>
        <v>1130</v>
      </c>
      <c r="D19" s="24">
        <v>1130</v>
      </c>
      <c r="E19" s="22">
        <v>0.125</v>
      </c>
      <c r="F19" s="22">
        <v>0.125</v>
      </c>
      <c r="G19" s="23">
        <v>0.09</v>
      </c>
      <c r="J19" s="36"/>
    </row>
    <row r="20" spans="2:10">
      <c r="B20" s="2">
        <v>12</v>
      </c>
      <c r="C20" s="7">
        <f t="shared" si="0"/>
        <v>1197</v>
      </c>
      <c r="D20" s="24">
        <v>1197</v>
      </c>
      <c r="E20" s="22">
        <v>0.13500000000000001</v>
      </c>
      <c r="F20" s="22">
        <v>0.13500000000000001</v>
      </c>
      <c r="G20" s="23">
        <v>0.09</v>
      </c>
      <c r="J20" s="36"/>
    </row>
    <row r="21" spans="2:10">
      <c r="B21" s="2">
        <v>13</v>
      </c>
      <c r="C21" s="7">
        <f t="shared" si="0"/>
        <v>1294</v>
      </c>
      <c r="D21" s="24">
        <v>1294</v>
      </c>
      <c r="E21" s="22">
        <v>0.14499999999999999</v>
      </c>
      <c r="F21" s="22">
        <v>0.14499999999999999</v>
      </c>
      <c r="G21" s="23">
        <v>0.1</v>
      </c>
      <c r="J21" s="36"/>
    </row>
    <row r="22" spans="2:10">
      <c r="B22" s="2">
        <v>14</v>
      </c>
      <c r="C22" s="7">
        <f t="shared" si="0"/>
        <v>1391</v>
      </c>
      <c r="D22" s="24">
        <v>1391</v>
      </c>
      <c r="E22" s="22">
        <v>0.155</v>
      </c>
      <c r="F22" s="22">
        <v>0.155</v>
      </c>
      <c r="G22" s="23">
        <v>0.11</v>
      </c>
      <c r="J22" s="36"/>
    </row>
    <row r="23" spans="2:10">
      <c r="B23" s="2">
        <v>15</v>
      </c>
      <c r="C23" s="7">
        <f t="shared" si="0"/>
        <v>1516</v>
      </c>
      <c r="D23" s="24">
        <v>1516</v>
      </c>
      <c r="E23" s="22">
        <v>0.16500000000000001</v>
      </c>
      <c r="F23" s="22">
        <v>0.16500000000000001</v>
      </c>
      <c r="G23" s="23">
        <v>0.12</v>
      </c>
      <c r="J23" s="36"/>
    </row>
    <row r="24" spans="2:10">
      <c r="B24" s="2">
        <v>16</v>
      </c>
      <c r="C24" s="7">
        <f t="shared" si="0"/>
        <v>1642</v>
      </c>
      <c r="D24" s="24">
        <v>1642</v>
      </c>
      <c r="E24" s="22">
        <v>0.17499999999999999</v>
      </c>
      <c r="F24" s="22">
        <v>0.17499999999999999</v>
      </c>
      <c r="G24" s="23">
        <v>0.13500000000000001</v>
      </c>
      <c r="J24" s="36"/>
    </row>
    <row r="25" spans="2:10">
      <c r="B25" s="2">
        <v>17</v>
      </c>
      <c r="C25" s="7">
        <f t="shared" si="0"/>
        <v>1719</v>
      </c>
      <c r="D25" s="24">
        <v>1719</v>
      </c>
      <c r="E25" s="22">
        <v>0.18</v>
      </c>
      <c r="F25" s="22">
        <v>0.18</v>
      </c>
      <c r="G25" s="23">
        <v>0.14499999999999999</v>
      </c>
      <c r="J25" s="36"/>
    </row>
    <row r="26" spans="2:10">
      <c r="B26" s="2">
        <v>18</v>
      </c>
      <c r="C26" s="7">
        <f t="shared" si="0"/>
        <v>1815</v>
      </c>
      <c r="D26" s="24">
        <v>1815</v>
      </c>
      <c r="E26" s="22">
        <v>0.185</v>
      </c>
      <c r="F26" s="22">
        <v>0.185</v>
      </c>
      <c r="G26" s="23">
        <v>0.16</v>
      </c>
      <c r="J26" s="36"/>
    </row>
    <row r="27" spans="2:10">
      <c r="B27" s="2">
        <v>19</v>
      </c>
      <c r="C27" s="7">
        <f t="shared" si="0"/>
        <v>1912</v>
      </c>
      <c r="D27" s="24">
        <v>1912</v>
      </c>
      <c r="E27" s="22">
        <v>0.20499999999999999</v>
      </c>
      <c r="F27" s="22">
        <v>0.20499999999999999</v>
      </c>
      <c r="G27" s="23">
        <v>0.17</v>
      </c>
      <c r="J27" s="36"/>
    </row>
    <row r="28" spans="2:10">
      <c r="B28" s="2">
        <v>20</v>
      </c>
      <c r="C28" s="7">
        <f t="shared" si="0"/>
        <v>2027</v>
      </c>
      <c r="D28" s="24">
        <v>2027</v>
      </c>
      <c r="E28" s="22">
        <v>0.215</v>
      </c>
      <c r="F28" s="22">
        <v>0.215</v>
      </c>
      <c r="G28" s="23">
        <v>0.18</v>
      </c>
      <c r="J28" s="36"/>
    </row>
    <row r="29" spans="2:10">
      <c r="B29" s="2">
        <v>21</v>
      </c>
      <c r="C29" s="7">
        <f t="shared" si="0"/>
        <v>2154</v>
      </c>
      <c r="D29" s="24">
        <v>2154</v>
      </c>
      <c r="E29" s="22">
        <v>0.23</v>
      </c>
      <c r="F29" s="22">
        <v>0.23</v>
      </c>
      <c r="G29" s="23">
        <v>0.18</v>
      </c>
      <c r="J29" s="36"/>
    </row>
    <row r="30" spans="2:10">
      <c r="B30" s="2">
        <v>22</v>
      </c>
      <c r="C30" s="7">
        <f t="shared" si="0"/>
        <v>2298</v>
      </c>
      <c r="D30" s="24">
        <v>2298</v>
      </c>
      <c r="E30" s="22">
        <v>0.24</v>
      </c>
      <c r="F30" s="22">
        <v>0.24</v>
      </c>
      <c r="G30" s="23">
        <v>0.185</v>
      </c>
      <c r="J30" s="36"/>
    </row>
    <row r="31" spans="2:10">
      <c r="B31" s="2">
        <v>23</v>
      </c>
      <c r="C31" s="7">
        <f t="shared" si="0"/>
        <v>2424</v>
      </c>
      <c r="D31" s="24">
        <v>2424</v>
      </c>
      <c r="E31" s="22">
        <v>0.245</v>
      </c>
      <c r="F31" s="22">
        <v>0.245</v>
      </c>
      <c r="G31" s="23">
        <v>0.19500000000000001</v>
      </c>
      <c r="J31" s="36"/>
    </row>
    <row r="32" spans="2:10">
      <c r="B32" s="2">
        <v>24</v>
      </c>
      <c r="C32" s="7">
        <f t="shared" si="0"/>
        <v>2499</v>
      </c>
      <c r="D32" s="24">
        <v>2499</v>
      </c>
      <c r="E32" s="22">
        <v>0.26</v>
      </c>
      <c r="F32" s="22">
        <v>0.26</v>
      </c>
      <c r="G32" s="23">
        <v>0.20500000000000002</v>
      </c>
      <c r="J32" s="36"/>
    </row>
    <row r="33" spans="2:10">
      <c r="B33" s="2">
        <v>25</v>
      </c>
      <c r="C33" s="7">
        <f t="shared" si="0"/>
        <v>2640</v>
      </c>
      <c r="D33" s="24">
        <v>2640</v>
      </c>
      <c r="E33" s="22">
        <v>0.27</v>
      </c>
      <c r="F33" s="22">
        <v>0.27</v>
      </c>
      <c r="G33" s="23">
        <v>0.215</v>
      </c>
      <c r="J33" s="36"/>
    </row>
    <row r="34" spans="2:10">
      <c r="B34" s="2">
        <v>26</v>
      </c>
      <c r="C34" s="7">
        <f t="shared" si="0"/>
        <v>2801</v>
      </c>
      <c r="D34" s="24">
        <v>2801</v>
      </c>
      <c r="E34" s="22">
        <v>0.28000000000000003</v>
      </c>
      <c r="F34" s="22">
        <v>0.28000000000000003</v>
      </c>
      <c r="G34" s="23">
        <v>0.215</v>
      </c>
      <c r="J34" s="36"/>
    </row>
    <row r="35" spans="2:10">
      <c r="B35" s="2">
        <v>27</v>
      </c>
      <c r="C35" s="7">
        <f t="shared" si="0"/>
        <v>2989</v>
      </c>
      <c r="D35" s="9">
        <v>2989</v>
      </c>
      <c r="E35" s="22">
        <v>0.28999999999999998</v>
      </c>
      <c r="F35" s="22">
        <v>0.28999999999999998</v>
      </c>
      <c r="G35" s="23">
        <v>0.23</v>
      </c>
      <c r="J35" s="36"/>
    </row>
    <row r="36" spans="2:10">
      <c r="B36" s="2">
        <v>28</v>
      </c>
      <c r="C36" s="7">
        <f t="shared" si="0"/>
        <v>3159</v>
      </c>
      <c r="D36" s="9">
        <v>3159</v>
      </c>
      <c r="E36" s="22">
        <v>0.30499999999999999</v>
      </c>
      <c r="F36" s="22">
        <v>0.30499999999999999</v>
      </c>
      <c r="G36" s="23">
        <v>0.24</v>
      </c>
      <c r="J36" s="36"/>
    </row>
    <row r="37" spans="2:10">
      <c r="B37" s="2">
        <v>29</v>
      </c>
      <c r="C37" s="7">
        <f t="shared" si="0"/>
        <v>3357</v>
      </c>
      <c r="D37" s="9">
        <v>3357</v>
      </c>
      <c r="E37" s="22">
        <v>0.315</v>
      </c>
      <c r="F37" s="22">
        <v>0.315</v>
      </c>
      <c r="G37" s="23">
        <v>0.25</v>
      </c>
      <c r="J37" s="36"/>
    </row>
    <row r="38" spans="2:10">
      <c r="B38" s="2">
        <v>30</v>
      </c>
      <c r="C38" s="7">
        <f t="shared" si="0"/>
        <v>3583</v>
      </c>
      <c r="D38" s="9">
        <v>3583</v>
      </c>
      <c r="E38" s="22">
        <v>0.32500000000000001</v>
      </c>
      <c r="F38" s="22">
        <v>0.32500000000000001</v>
      </c>
      <c r="G38" s="23">
        <v>0.27</v>
      </c>
      <c r="J38" s="36"/>
    </row>
    <row r="39" spans="2:10">
      <c r="B39" s="2">
        <v>31</v>
      </c>
      <c r="C39" s="7">
        <f t="shared" si="0"/>
        <v>3839</v>
      </c>
      <c r="D39" s="9">
        <v>3839</v>
      </c>
      <c r="E39" s="22">
        <v>0.33</v>
      </c>
      <c r="F39" s="22">
        <v>0.33</v>
      </c>
      <c r="G39" s="23">
        <v>0.27500000000000002</v>
      </c>
      <c r="J39" s="36"/>
    </row>
    <row r="40" spans="2:10">
      <c r="B40" s="2">
        <v>32</v>
      </c>
      <c r="C40" s="7">
        <f t="shared" si="0"/>
        <v>4103</v>
      </c>
      <c r="D40" s="9">
        <v>4103</v>
      </c>
      <c r="E40" s="22">
        <v>0.33500000000000002</v>
      </c>
      <c r="F40" s="22">
        <v>0.33500000000000002</v>
      </c>
      <c r="G40" s="23">
        <v>0.27500000000000002</v>
      </c>
      <c r="J40" s="36"/>
    </row>
    <row r="41" spans="2:10">
      <c r="B41" s="2">
        <v>33</v>
      </c>
      <c r="C41" s="7">
        <f t="shared" si="0"/>
        <v>4348</v>
      </c>
      <c r="D41" s="9">
        <v>4348</v>
      </c>
      <c r="E41" s="22">
        <v>0.34</v>
      </c>
      <c r="F41" s="22">
        <v>0.34</v>
      </c>
      <c r="G41" s="23">
        <v>0.27500000000000002</v>
      </c>
      <c r="J41" s="36"/>
    </row>
    <row r="42" spans="2:10">
      <c r="B42" s="2">
        <v>34</v>
      </c>
      <c r="C42" s="7">
        <f t="shared" si="0"/>
        <v>4593</v>
      </c>
      <c r="D42" s="9">
        <v>4593</v>
      </c>
      <c r="E42" s="22">
        <v>0.35</v>
      </c>
      <c r="F42" s="22">
        <v>0.35</v>
      </c>
      <c r="G42" s="23">
        <v>0.28499999999999998</v>
      </c>
      <c r="J42" s="36"/>
    </row>
    <row r="43" spans="2:10">
      <c r="B43" s="2">
        <v>35</v>
      </c>
      <c r="C43" s="7">
        <f t="shared" si="0"/>
        <v>4876</v>
      </c>
      <c r="D43" s="9">
        <v>4876</v>
      </c>
      <c r="E43" s="22">
        <v>0.36499999999999999</v>
      </c>
      <c r="F43" s="22">
        <v>0.36499999999999999</v>
      </c>
      <c r="G43" s="23">
        <v>0.3</v>
      </c>
      <c r="J43" s="36"/>
    </row>
    <row r="44" spans="2:10">
      <c r="B44" s="2">
        <v>36</v>
      </c>
      <c r="C44" s="7">
        <f t="shared" si="0"/>
        <v>5282</v>
      </c>
      <c r="D44" s="9">
        <v>5282</v>
      </c>
      <c r="E44" s="22">
        <v>0.375</v>
      </c>
      <c r="F44" s="22">
        <v>0.375</v>
      </c>
      <c r="G44" s="23">
        <v>0.31</v>
      </c>
      <c r="J44" s="36"/>
    </row>
    <row r="45" spans="2:10">
      <c r="B45" s="2">
        <v>37</v>
      </c>
      <c r="C45" s="7">
        <f t="shared" si="0"/>
        <v>7168</v>
      </c>
      <c r="D45" s="9">
        <v>7168</v>
      </c>
      <c r="E45" s="22">
        <v>0.38500000000000001</v>
      </c>
      <c r="F45" s="22">
        <v>0.38500000000000001</v>
      </c>
      <c r="G45" s="23">
        <v>0.32</v>
      </c>
      <c r="J45" s="36"/>
    </row>
    <row r="46" spans="2:10">
      <c r="B46" s="2">
        <v>38</v>
      </c>
      <c r="C46" s="7">
        <f t="shared" si="0"/>
        <v>7485</v>
      </c>
      <c r="D46" s="9">
        <v>7485</v>
      </c>
      <c r="E46" s="22">
        <v>0.39500000000000002</v>
      </c>
      <c r="F46" s="22">
        <v>0.39500000000000002</v>
      </c>
      <c r="G46" s="23">
        <v>0.33</v>
      </c>
      <c r="J46" s="36"/>
    </row>
    <row r="47" spans="2:10">
      <c r="B47" s="2">
        <v>39</v>
      </c>
      <c r="C47" s="7">
        <f t="shared" si="0"/>
        <v>8608</v>
      </c>
      <c r="D47" s="9">
        <v>8608</v>
      </c>
      <c r="E47" s="22">
        <v>0.39500000000000002</v>
      </c>
      <c r="F47" s="22">
        <v>0.39500000000000002</v>
      </c>
      <c r="G47" s="23">
        <v>0.34</v>
      </c>
      <c r="J47" s="36"/>
    </row>
    <row r="48" spans="2:10">
      <c r="B48" s="2">
        <v>40</v>
      </c>
      <c r="C48" s="7">
        <f t="shared" si="0"/>
        <v>8608</v>
      </c>
      <c r="D48" s="10">
        <v>8608</v>
      </c>
      <c r="E48" s="25">
        <v>0.4</v>
      </c>
      <c r="F48" s="25">
        <v>0.4</v>
      </c>
      <c r="G48" s="25">
        <v>0.34499999999999997</v>
      </c>
    </row>
    <row r="49" spans="2:8">
      <c r="C49" s="11"/>
      <c r="D49" s="9"/>
      <c r="E49" s="21"/>
      <c r="F49" s="14"/>
    </row>
    <row r="51" spans="2:8">
      <c r="C51" s="169" t="s">
        <v>7</v>
      </c>
      <c r="D51" s="169"/>
      <c r="E51" s="169"/>
      <c r="F51" s="169"/>
    </row>
    <row r="52" spans="2:8">
      <c r="C52" s="169"/>
      <c r="D52" s="169"/>
      <c r="E52" s="169"/>
      <c r="F52" s="169"/>
    </row>
    <row r="54" spans="2:8">
      <c r="C54" s="171" t="s">
        <v>8</v>
      </c>
      <c r="D54" s="171"/>
      <c r="E54" s="171"/>
      <c r="F54" s="171"/>
    </row>
    <row r="56" spans="2:8">
      <c r="C56" s="165" t="s">
        <v>9</v>
      </c>
      <c r="D56" s="165"/>
      <c r="E56" s="165"/>
      <c r="F56" s="165"/>
    </row>
    <row r="57" spans="2:8">
      <c r="C57" s="35"/>
      <c r="D57" s="35"/>
      <c r="E57" s="35"/>
      <c r="F57" s="35"/>
    </row>
    <row r="58" spans="2:8">
      <c r="D58" s="6"/>
      <c r="E58" s="2">
        <v>1</v>
      </c>
      <c r="F58" s="2">
        <v>2</v>
      </c>
      <c r="G58" s="2">
        <v>3</v>
      </c>
    </row>
    <row r="59" spans="2:8">
      <c r="C59" s="154" t="s">
        <v>3</v>
      </c>
      <c r="D59" s="166"/>
      <c r="E59" s="160" t="s">
        <v>2</v>
      </c>
      <c r="F59" s="160" t="s">
        <v>0</v>
      </c>
      <c r="G59" s="160" t="s">
        <v>1</v>
      </c>
    </row>
    <row r="60" spans="2:8">
      <c r="C60" s="156"/>
      <c r="D60" s="167"/>
      <c r="E60" s="161"/>
      <c r="F60" s="161"/>
      <c r="G60" s="163"/>
    </row>
    <row r="61" spans="2:8">
      <c r="C61" s="158"/>
      <c r="D61" s="168"/>
      <c r="E61" s="162"/>
      <c r="F61" s="162"/>
      <c r="G61" s="164"/>
    </row>
    <row r="62" spans="2:8">
      <c r="B62" s="2">
        <v>1</v>
      </c>
      <c r="C62" s="8">
        <f>IF($C$2&gt;D62,"",D62-$C$2)</f>
        <v>1391</v>
      </c>
      <c r="D62" s="15">
        <v>1391</v>
      </c>
      <c r="E62" s="13">
        <v>0</v>
      </c>
      <c r="F62" s="13">
        <v>0</v>
      </c>
      <c r="G62" s="13">
        <v>0</v>
      </c>
    </row>
    <row r="63" spans="2:8">
      <c r="B63" s="2">
        <v>2</v>
      </c>
      <c r="C63" s="8">
        <f t="shared" ref="C63:C84" si="1">IF($C$2&gt;D63,"",D63-$C$2)</f>
        <v>1584</v>
      </c>
      <c r="D63" s="15">
        <v>1584</v>
      </c>
      <c r="E63" s="13">
        <v>0.02</v>
      </c>
      <c r="F63" s="13">
        <v>0.02</v>
      </c>
      <c r="G63" s="13">
        <v>0.02</v>
      </c>
      <c r="H63" s="2">
        <f>IF(SUM(C62:C84)=0,B84,LOOKUP(MIN(C62:C84),C62:C84,B62:B84))</f>
        <v>1</v>
      </c>
    </row>
    <row r="64" spans="2:8">
      <c r="B64" s="2">
        <v>3</v>
      </c>
      <c r="C64" s="8">
        <f t="shared" si="1"/>
        <v>1622</v>
      </c>
      <c r="D64" s="15">
        <v>1622</v>
      </c>
      <c r="E64" s="13">
        <v>4.0000000000000008E-2</v>
      </c>
      <c r="F64" s="13">
        <v>4.0000000000000008E-2</v>
      </c>
      <c r="G64" s="13">
        <v>3.0000000000000002E-2</v>
      </c>
      <c r="H64" s="2">
        <f>IF($D$2="Casado, dois titulares",E58,IF($D$2="Não casado",2,IF(D2="Casado, único titular",3)))</f>
        <v>3</v>
      </c>
    </row>
    <row r="65" spans="2:8">
      <c r="B65" s="2">
        <v>4</v>
      </c>
      <c r="C65" s="8">
        <f t="shared" si="1"/>
        <v>1815</v>
      </c>
      <c r="D65" s="15">
        <v>1815</v>
      </c>
      <c r="E65" s="13">
        <v>6.0000000000000005E-2</v>
      </c>
      <c r="F65" s="13">
        <v>6.0000000000000005E-2</v>
      </c>
      <c r="G65" s="13">
        <v>4.5000000000000005E-2</v>
      </c>
    </row>
    <row r="66" spans="2:8">
      <c r="B66" s="2">
        <v>5</v>
      </c>
      <c r="C66" s="8">
        <f t="shared" si="1"/>
        <v>1883</v>
      </c>
      <c r="D66" s="15">
        <v>1883</v>
      </c>
      <c r="E66" s="13">
        <v>7.9999999999999988E-2</v>
      </c>
      <c r="F66" s="13">
        <v>7.9999999999999988E-2</v>
      </c>
      <c r="G66" s="13">
        <v>4.4999999999999991E-2</v>
      </c>
      <c r="H66" s="2">
        <f>INDEX(E62:G84,H63,H64)</f>
        <v>0</v>
      </c>
    </row>
    <row r="67" spans="2:8">
      <c r="B67" s="2">
        <v>6</v>
      </c>
      <c r="C67" s="8">
        <f t="shared" si="1"/>
        <v>1979</v>
      </c>
      <c r="D67" s="15">
        <v>1979</v>
      </c>
      <c r="E67" s="13">
        <v>0.09</v>
      </c>
      <c r="F67" s="13">
        <v>0.09</v>
      </c>
      <c r="G67" s="13">
        <v>5.5E-2</v>
      </c>
    </row>
    <row r="68" spans="2:8">
      <c r="B68" s="2">
        <v>7</v>
      </c>
      <c r="C68" s="8">
        <f t="shared" si="1"/>
        <v>2077</v>
      </c>
      <c r="D68" s="15">
        <v>2077</v>
      </c>
      <c r="E68" s="13">
        <v>0.1</v>
      </c>
      <c r="F68" s="13">
        <v>0.1</v>
      </c>
      <c r="G68" s="13">
        <v>6.5000000000000002E-2</v>
      </c>
    </row>
    <row r="69" spans="2:8">
      <c r="B69" s="2">
        <v>8</v>
      </c>
      <c r="C69" s="8">
        <f t="shared" si="1"/>
        <v>2221</v>
      </c>
      <c r="D69" s="15">
        <v>2221</v>
      </c>
      <c r="E69" s="13">
        <v>0.115</v>
      </c>
      <c r="F69" s="13">
        <v>0.115</v>
      </c>
      <c r="G69" s="13">
        <v>8.5000000000000006E-2</v>
      </c>
    </row>
    <row r="70" spans="2:8">
      <c r="B70" s="2">
        <v>9</v>
      </c>
      <c r="C70" s="8">
        <f t="shared" si="1"/>
        <v>2318</v>
      </c>
      <c r="D70" s="15">
        <v>2318</v>
      </c>
      <c r="E70" s="13">
        <v>0.125</v>
      </c>
      <c r="F70" s="13">
        <v>0.125</v>
      </c>
      <c r="G70" s="13">
        <v>9.5000000000000001E-2</v>
      </c>
    </row>
    <row r="71" spans="2:8">
      <c r="B71" s="2">
        <v>10</v>
      </c>
      <c r="C71" s="8">
        <f t="shared" si="1"/>
        <v>2414</v>
      </c>
      <c r="D71" s="15">
        <v>2414</v>
      </c>
      <c r="E71" s="13">
        <v>0.13500000000000001</v>
      </c>
      <c r="F71" s="13">
        <v>0.13500000000000001</v>
      </c>
      <c r="G71" s="13">
        <v>9.9999999999999992E-2</v>
      </c>
    </row>
    <row r="72" spans="2:8">
      <c r="B72" s="2">
        <v>11</v>
      </c>
      <c r="C72" s="8">
        <f t="shared" si="1"/>
        <v>2452</v>
      </c>
      <c r="D72" s="15">
        <v>2452</v>
      </c>
      <c r="E72" s="13">
        <v>0.15</v>
      </c>
      <c r="F72" s="13">
        <v>0.15</v>
      </c>
      <c r="G72" s="13">
        <v>0.10500000000000001</v>
      </c>
    </row>
    <row r="73" spans="2:8">
      <c r="B73" s="2">
        <v>12</v>
      </c>
      <c r="C73" s="8">
        <f t="shared" si="1"/>
        <v>2640</v>
      </c>
      <c r="D73" s="15">
        <v>2640</v>
      </c>
      <c r="E73" s="13">
        <v>0.16</v>
      </c>
      <c r="F73" s="13">
        <v>0.16</v>
      </c>
      <c r="G73" s="13">
        <v>0.11000000000000001</v>
      </c>
    </row>
    <row r="74" spans="2:8">
      <c r="B74" s="2">
        <v>13</v>
      </c>
      <c r="C74" s="8">
        <f t="shared" si="1"/>
        <v>2735</v>
      </c>
      <c r="D74" s="15">
        <v>2735</v>
      </c>
      <c r="E74" s="13">
        <v>0.17</v>
      </c>
      <c r="F74" s="13">
        <v>0.17</v>
      </c>
      <c r="G74" s="13">
        <v>0.12000000000000002</v>
      </c>
    </row>
    <row r="75" spans="2:8">
      <c r="B75" s="2">
        <v>14</v>
      </c>
      <c r="C75" s="8">
        <f t="shared" si="1"/>
        <v>2829</v>
      </c>
      <c r="D75" s="15">
        <v>2829</v>
      </c>
      <c r="E75" s="13">
        <v>0.18</v>
      </c>
      <c r="F75" s="13">
        <v>0.18</v>
      </c>
      <c r="G75" s="13">
        <v>0.13</v>
      </c>
    </row>
    <row r="76" spans="2:8">
      <c r="B76" s="2">
        <v>15</v>
      </c>
      <c r="C76" s="8">
        <f t="shared" si="1"/>
        <v>2924</v>
      </c>
      <c r="D76" s="15">
        <v>2924</v>
      </c>
      <c r="E76" s="13">
        <v>0.185</v>
      </c>
      <c r="F76" s="13">
        <v>0.185</v>
      </c>
      <c r="G76" s="13">
        <v>0.12999999999999998</v>
      </c>
    </row>
    <row r="77" spans="2:8">
      <c r="B77" s="2">
        <v>16</v>
      </c>
      <c r="C77" s="8">
        <f t="shared" si="1"/>
        <v>3018</v>
      </c>
      <c r="D77" s="15">
        <v>3018</v>
      </c>
      <c r="E77" s="13">
        <v>0.19500000000000001</v>
      </c>
      <c r="F77" s="13">
        <v>0.19500000000000001</v>
      </c>
      <c r="G77" s="13">
        <v>0.13999999999999999</v>
      </c>
    </row>
    <row r="78" spans="2:8">
      <c r="B78" s="2">
        <v>17</v>
      </c>
      <c r="C78" s="8">
        <f t="shared" si="1"/>
        <v>3112</v>
      </c>
      <c r="D78" s="15">
        <v>3112</v>
      </c>
      <c r="E78" s="13">
        <v>0.19999999999999998</v>
      </c>
      <c r="F78" s="13">
        <v>0.19999999999999998</v>
      </c>
      <c r="G78" s="13">
        <v>0.14499999999999999</v>
      </c>
    </row>
    <row r="79" spans="2:8">
      <c r="B79" s="2">
        <v>18</v>
      </c>
      <c r="C79" s="8">
        <f t="shared" si="1"/>
        <v>3206</v>
      </c>
      <c r="D79" s="15">
        <v>3206</v>
      </c>
      <c r="E79" s="13">
        <v>0.20500000000000002</v>
      </c>
      <c r="F79" s="13">
        <v>0.20500000000000002</v>
      </c>
      <c r="G79" s="13">
        <v>0.15500000000000003</v>
      </c>
    </row>
    <row r="80" spans="2:8">
      <c r="B80" s="2">
        <v>19</v>
      </c>
      <c r="C80" s="8">
        <f t="shared" si="1"/>
        <v>3395</v>
      </c>
      <c r="D80" s="15">
        <v>3395</v>
      </c>
      <c r="E80" s="13">
        <v>0.21500000000000002</v>
      </c>
      <c r="F80" s="13">
        <v>0.21500000000000002</v>
      </c>
      <c r="G80" s="13">
        <v>0.16999999999999998</v>
      </c>
    </row>
    <row r="81" spans="2:7">
      <c r="B81" s="2">
        <v>20</v>
      </c>
      <c r="C81" s="8">
        <f t="shared" si="1"/>
        <v>3583</v>
      </c>
      <c r="D81" s="15">
        <v>3583</v>
      </c>
      <c r="E81" s="13">
        <v>0.22</v>
      </c>
      <c r="F81" s="13">
        <v>0.22</v>
      </c>
      <c r="G81" s="13">
        <v>0.17499999999999999</v>
      </c>
    </row>
    <row r="82" spans="2:7">
      <c r="B82" s="2">
        <v>21</v>
      </c>
      <c r="C82" s="8">
        <f t="shared" si="1"/>
        <v>3772</v>
      </c>
      <c r="D82" s="15">
        <v>3772</v>
      </c>
      <c r="E82" s="13">
        <v>0.23</v>
      </c>
      <c r="F82" s="13">
        <v>0.23</v>
      </c>
      <c r="G82" s="13">
        <v>0.18500000000000003</v>
      </c>
    </row>
    <row r="83" spans="2:7">
      <c r="B83" s="2">
        <v>22</v>
      </c>
      <c r="C83" s="8">
        <f t="shared" si="1"/>
        <v>3961</v>
      </c>
      <c r="D83" s="9">
        <v>3961</v>
      </c>
      <c r="E83" s="12">
        <v>0.23</v>
      </c>
      <c r="F83" s="12">
        <v>0.23</v>
      </c>
      <c r="G83" s="13">
        <v>0.185</v>
      </c>
    </row>
    <row r="84" spans="2:7">
      <c r="B84" s="2">
        <v>23</v>
      </c>
      <c r="C84" s="8">
        <f t="shared" si="1"/>
        <v>3961</v>
      </c>
      <c r="D84" s="10">
        <v>3961</v>
      </c>
      <c r="E84" s="16">
        <v>0.245</v>
      </c>
      <c r="F84" s="16">
        <v>0.245</v>
      </c>
      <c r="G84" s="26">
        <v>0.19999999999999998</v>
      </c>
    </row>
    <row r="87" spans="2:7">
      <c r="C87" s="169" t="s">
        <v>7</v>
      </c>
      <c r="D87" s="170"/>
      <c r="E87" s="170"/>
      <c r="F87" s="170"/>
    </row>
    <row r="88" spans="2:7">
      <c r="C88" s="170"/>
      <c r="D88" s="170"/>
      <c r="E88" s="170"/>
      <c r="F88" s="170"/>
    </row>
    <row r="90" spans="2:7">
      <c r="C90" s="18" t="s">
        <v>10</v>
      </c>
      <c r="D90" s="4"/>
      <c r="E90" s="4"/>
      <c r="F90" s="4"/>
    </row>
    <row r="92" spans="2:7">
      <c r="C92" s="3" t="s">
        <v>11</v>
      </c>
      <c r="D92" s="4"/>
      <c r="E92" s="4"/>
      <c r="F92" s="4"/>
    </row>
    <row r="93" spans="2:7">
      <c r="C93" s="3"/>
      <c r="D93" s="4"/>
      <c r="E93" s="4"/>
      <c r="F93" s="4"/>
    </row>
    <row r="94" spans="2:7">
      <c r="D94" s="6"/>
      <c r="E94" s="2">
        <v>1</v>
      </c>
      <c r="F94" s="2">
        <v>2</v>
      </c>
    </row>
    <row r="95" spans="2:7">
      <c r="C95" s="154" t="s">
        <v>3</v>
      </c>
      <c r="D95" s="155"/>
      <c r="E95" s="160" t="s">
        <v>5</v>
      </c>
      <c r="F95" s="160" t="s">
        <v>6</v>
      </c>
    </row>
    <row r="96" spans="2:7">
      <c r="C96" s="156"/>
      <c r="D96" s="157"/>
      <c r="E96" s="161"/>
      <c r="F96" s="163"/>
    </row>
    <row r="97" spans="2:7">
      <c r="C97" s="158"/>
      <c r="D97" s="159"/>
      <c r="E97" s="162"/>
      <c r="F97" s="164"/>
    </row>
    <row r="98" spans="2:7">
      <c r="B98" s="2">
        <v>1</v>
      </c>
      <c r="C98" s="8">
        <f>IF($C$2&gt;D98,"",D98-$C$2)</f>
        <v>1391</v>
      </c>
      <c r="D98" s="27">
        <v>1391</v>
      </c>
      <c r="E98" s="12">
        <v>0</v>
      </c>
      <c r="F98" s="13">
        <v>0</v>
      </c>
    </row>
    <row r="99" spans="2:7">
      <c r="B99" s="2">
        <v>2</v>
      </c>
      <c r="C99" s="8">
        <f t="shared" ref="C99:C120" si="2">IF($C$2&gt;D99,"",D99-$C$2)</f>
        <v>1584</v>
      </c>
      <c r="D99" s="27">
        <v>1584</v>
      </c>
      <c r="E99" s="12">
        <v>1.4999999999999999E-2</v>
      </c>
      <c r="F99" s="13">
        <v>1.4999999999999999E-2</v>
      </c>
      <c r="G99" s="2">
        <f>IF(SUM(C98:C120)=0,B120,LOOKUP(MIN(C98:C120),C98:C120,B98:B120))</f>
        <v>1</v>
      </c>
    </row>
    <row r="100" spans="2:7">
      <c r="B100" s="2">
        <v>3</v>
      </c>
      <c r="C100" s="8">
        <f t="shared" si="2"/>
        <v>1622</v>
      </c>
      <c r="D100" s="27">
        <v>1622</v>
      </c>
      <c r="E100" s="12">
        <v>0.04</v>
      </c>
      <c r="F100" s="13">
        <v>3.0000000000000006E-2</v>
      </c>
      <c r="G100" s="2">
        <f>IF($D$2="Casado, dois titulares",1,IF($D$2="Casado, único titular",2,IF($D$2="Não casado",1)))</f>
        <v>2</v>
      </c>
    </row>
    <row r="101" spans="2:7">
      <c r="B101" s="2">
        <v>4</v>
      </c>
      <c r="C101" s="8">
        <f t="shared" si="2"/>
        <v>1815</v>
      </c>
      <c r="D101" s="27">
        <v>1815</v>
      </c>
      <c r="E101" s="13">
        <v>6.0000000000000005E-2</v>
      </c>
      <c r="F101" s="13">
        <v>3.500000000000001E-2</v>
      </c>
    </row>
    <row r="102" spans="2:7">
      <c r="B102" s="2">
        <v>5</v>
      </c>
      <c r="C102" s="8">
        <f t="shared" si="2"/>
        <v>1883</v>
      </c>
      <c r="D102" s="27">
        <v>1883</v>
      </c>
      <c r="E102" s="13">
        <v>7.5000000000000011E-2</v>
      </c>
      <c r="F102" s="13">
        <v>4.5000000000000005E-2</v>
      </c>
      <c r="G102" s="2">
        <f>INDEX(E98:F120,G99,G100)</f>
        <v>0</v>
      </c>
    </row>
    <row r="103" spans="2:7">
      <c r="B103" s="2">
        <v>6</v>
      </c>
      <c r="C103" s="8">
        <f t="shared" si="2"/>
        <v>1979</v>
      </c>
      <c r="D103" s="27">
        <v>1979</v>
      </c>
      <c r="E103" s="13">
        <v>8.4999999999999992E-2</v>
      </c>
      <c r="F103" s="13">
        <v>4.4999999999999991E-2</v>
      </c>
    </row>
    <row r="104" spans="2:7">
      <c r="B104" s="2">
        <v>7</v>
      </c>
      <c r="C104" s="8">
        <f t="shared" si="2"/>
        <v>2077</v>
      </c>
      <c r="D104" s="27">
        <v>2077</v>
      </c>
      <c r="E104" s="13">
        <v>9.5000000000000001E-2</v>
      </c>
      <c r="F104" s="13">
        <v>5.9999999999999991E-2</v>
      </c>
    </row>
    <row r="105" spans="2:7">
      <c r="B105" s="2">
        <v>8</v>
      </c>
      <c r="C105" s="8">
        <f t="shared" si="2"/>
        <v>2221</v>
      </c>
      <c r="D105" s="27">
        <v>2221</v>
      </c>
      <c r="E105" s="13">
        <v>0.11</v>
      </c>
      <c r="F105" s="13">
        <v>7.5000000000000011E-2</v>
      </c>
    </row>
    <row r="106" spans="2:7">
      <c r="B106" s="2">
        <v>9</v>
      </c>
      <c r="C106" s="8">
        <f t="shared" si="2"/>
        <v>2318</v>
      </c>
      <c r="D106" s="27">
        <v>2318</v>
      </c>
      <c r="E106" s="13">
        <v>0.12</v>
      </c>
      <c r="F106" s="13">
        <v>0.09</v>
      </c>
    </row>
    <row r="107" spans="2:7">
      <c r="B107" s="2">
        <v>10</v>
      </c>
      <c r="C107" s="8">
        <f t="shared" si="2"/>
        <v>2414</v>
      </c>
      <c r="D107" s="27">
        <v>2414</v>
      </c>
      <c r="E107" s="13">
        <v>0.13</v>
      </c>
      <c r="F107" s="13">
        <v>9.5000000000000001E-2</v>
      </c>
    </row>
    <row r="108" spans="2:7">
      <c r="B108" s="2">
        <v>11</v>
      </c>
      <c r="C108" s="8">
        <f t="shared" si="2"/>
        <v>2452</v>
      </c>
      <c r="D108" s="27">
        <v>2452</v>
      </c>
      <c r="E108" s="13">
        <v>0.14500000000000002</v>
      </c>
      <c r="F108" s="13">
        <v>9.9999999999999992E-2</v>
      </c>
    </row>
    <row r="109" spans="2:7">
      <c r="B109" s="2">
        <v>12</v>
      </c>
      <c r="C109" s="8">
        <f t="shared" si="2"/>
        <v>2640</v>
      </c>
      <c r="D109" s="27">
        <v>2640</v>
      </c>
      <c r="E109" s="13">
        <v>0.155</v>
      </c>
      <c r="F109" s="13">
        <v>0.10499999999999998</v>
      </c>
    </row>
    <row r="110" spans="2:7">
      <c r="B110" s="2">
        <v>13</v>
      </c>
      <c r="C110" s="8">
        <f t="shared" si="2"/>
        <v>2735</v>
      </c>
      <c r="D110" s="27">
        <v>2735</v>
      </c>
      <c r="E110" s="13">
        <v>0.16500000000000001</v>
      </c>
      <c r="F110" s="13">
        <v>0.11500000000000002</v>
      </c>
    </row>
    <row r="111" spans="2:7">
      <c r="B111" s="2">
        <v>14</v>
      </c>
      <c r="C111" s="8">
        <f t="shared" si="2"/>
        <v>2829</v>
      </c>
      <c r="D111" s="27">
        <v>2829</v>
      </c>
      <c r="E111" s="13">
        <v>0.17499999999999999</v>
      </c>
      <c r="F111" s="13">
        <v>0.125</v>
      </c>
    </row>
    <row r="112" spans="2:7">
      <c r="B112" s="2">
        <v>15</v>
      </c>
      <c r="C112" s="8">
        <f t="shared" si="2"/>
        <v>2924</v>
      </c>
      <c r="D112" s="27">
        <v>2924</v>
      </c>
      <c r="E112" s="13">
        <v>0.18</v>
      </c>
      <c r="F112" s="13">
        <v>0.125</v>
      </c>
    </row>
    <row r="113" spans="2:6">
      <c r="B113" s="2">
        <v>16</v>
      </c>
      <c r="C113" s="8">
        <f t="shared" si="2"/>
        <v>3018</v>
      </c>
      <c r="D113" s="27">
        <v>3018</v>
      </c>
      <c r="E113" s="13">
        <v>0.19</v>
      </c>
      <c r="F113" s="13">
        <v>0.13499999999999998</v>
      </c>
    </row>
    <row r="114" spans="2:6">
      <c r="B114" s="2">
        <v>17</v>
      </c>
      <c r="C114" s="8">
        <f t="shared" si="2"/>
        <v>3112</v>
      </c>
      <c r="D114" s="27">
        <v>3112</v>
      </c>
      <c r="E114" s="13">
        <v>0.19499999999999998</v>
      </c>
      <c r="F114" s="13">
        <v>0.13999999999999996</v>
      </c>
    </row>
    <row r="115" spans="2:6">
      <c r="B115" s="2">
        <v>18</v>
      </c>
      <c r="C115" s="8">
        <f t="shared" si="2"/>
        <v>3206</v>
      </c>
      <c r="D115" s="27">
        <v>3206</v>
      </c>
      <c r="E115" s="13">
        <v>0.2</v>
      </c>
      <c r="F115" s="13">
        <v>0.15000000000000002</v>
      </c>
    </row>
    <row r="116" spans="2:6">
      <c r="B116" s="2">
        <v>19</v>
      </c>
      <c r="C116" s="8">
        <f t="shared" si="2"/>
        <v>3395</v>
      </c>
      <c r="D116" s="27">
        <v>3395</v>
      </c>
      <c r="E116" s="13">
        <v>0.21000000000000002</v>
      </c>
      <c r="F116" s="13">
        <v>0.16500000000000004</v>
      </c>
    </row>
    <row r="117" spans="2:6">
      <c r="B117" s="2">
        <v>20</v>
      </c>
      <c r="C117" s="8">
        <f t="shared" si="2"/>
        <v>3583</v>
      </c>
      <c r="D117" s="27">
        <v>3583</v>
      </c>
      <c r="E117" s="13">
        <v>0.215</v>
      </c>
      <c r="F117" s="13">
        <v>0.16999999999999998</v>
      </c>
    </row>
    <row r="118" spans="2:6">
      <c r="B118" s="2">
        <v>21</v>
      </c>
      <c r="C118" s="8">
        <f t="shared" si="2"/>
        <v>3772</v>
      </c>
      <c r="D118" s="27">
        <v>3772</v>
      </c>
      <c r="E118" s="13">
        <v>0.22500000000000001</v>
      </c>
      <c r="F118" s="13">
        <v>0.18000000000000002</v>
      </c>
    </row>
    <row r="119" spans="2:6">
      <c r="B119" s="2">
        <v>22</v>
      </c>
      <c r="C119" s="8">
        <f t="shared" si="2"/>
        <v>3961</v>
      </c>
      <c r="D119" s="27">
        <v>3961</v>
      </c>
      <c r="E119" s="13">
        <v>0.23</v>
      </c>
      <c r="F119" s="13">
        <v>0.185</v>
      </c>
    </row>
    <row r="120" spans="2:6">
      <c r="B120" s="2">
        <v>23</v>
      </c>
      <c r="C120" s="8">
        <f t="shared" si="2"/>
        <v>3961</v>
      </c>
      <c r="D120" s="28">
        <v>3961</v>
      </c>
      <c r="E120" s="16">
        <v>0.24</v>
      </c>
      <c r="F120" s="26">
        <v>0.19499999999999998</v>
      </c>
    </row>
  </sheetData>
  <mergeCells count="12">
    <mergeCell ref="C6:D8"/>
    <mergeCell ref="C51:F52"/>
    <mergeCell ref="C54:F54"/>
    <mergeCell ref="C56:F56"/>
    <mergeCell ref="C59:D61"/>
    <mergeCell ref="E59:E61"/>
    <mergeCell ref="F59:F61"/>
    <mergeCell ref="G59:G61"/>
    <mergeCell ref="C87:F88"/>
    <mergeCell ref="C95:D97"/>
    <mergeCell ref="E95:E97"/>
    <mergeCell ref="F95:F9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2013</vt:lpstr>
      <vt:lpstr>2013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Branco</dc:creator>
  <cp:lastModifiedBy>.</cp:lastModifiedBy>
  <dcterms:created xsi:type="dcterms:W3CDTF">2013-01-15T02:50:50Z</dcterms:created>
  <dcterms:modified xsi:type="dcterms:W3CDTF">2014-01-16T11:50:08Z</dcterms:modified>
</cp:coreProperties>
</file>